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5" windowWidth="10515" windowHeight="9270" activeTab="2"/>
  </bookViews>
  <sheets>
    <sheet name="Welcome" sheetId="1" r:id="rId1"/>
    <sheet name="Step1 About You" sheetId="2" r:id="rId2"/>
    <sheet name="Step 2 Exercise" sheetId="7" r:id="rId3"/>
    <sheet name="Information" sheetId="6" r:id="rId4"/>
    <sheet name="Breakfast" sheetId="10" r:id="rId5"/>
    <sheet name="Lunch" sheetId="9" r:id="rId6"/>
    <sheet name="Dinner" sheetId="8" r:id="rId7"/>
  </sheets>
  <externalReferences>
    <externalReference r:id="rId8"/>
  </externalReferences>
  <definedNames>
    <definedName name="_xlnm._FilterDatabase" localSheetId="5" hidden="1">Lunch!$B$7:$E$13</definedName>
    <definedName name="BMR">'Step1 About You'!$H$14:$I$18</definedName>
    <definedName name="breakfast">Information!$J$5:$K$21</definedName>
    <definedName name="CPG">Breakfast!$L$10:$M$42</definedName>
    <definedName name="fruit">'[1]Other stuff'!$E$3:$E$31</definedName>
    <definedName name="High">Information!$B$6:$B$53</definedName>
    <definedName name="low">Information!$D$6:$D$31</definedName>
    <definedName name="meat">Information!$S$5:$T$23</definedName>
    <definedName name="medium">Information!$F$6:$F$61</definedName>
    <definedName name="other">Information!$V$5:$W$15</definedName>
    <definedName name="veg">'[1]Other stuff'!$B$27:$B$57</definedName>
  </definedNames>
  <calcPr calcId="144525"/>
</workbook>
</file>

<file path=xl/calcChain.xml><?xml version="1.0" encoding="utf-8"?>
<calcChain xmlns="http://schemas.openxmlformats.org/spreadsheetml/2006/main">
  <c r="C26" i="2" l="1"/>
  <c r="AA7" i="2"/>
  <c r="AA8" i="2"/>
  <c r="C24" i="2"/>
  <c r="D24" i="2"/>
  <c r="D22" i="2"/>
  <c r="F24" i="2" l="1"/>
  <c r="F22" i="2"/>
  <c r="C17" i="2" l="1"/>
  <c r="L29" i="7" l="1"/>
  <c r="J29" i="7"/>
  <c r="H29" i="7"/>
  <c r="F29" i="7"/>
  <c r="D29" i="7"/>
  <c r="K29" i="7"/>
  <c r="I29" i="7"/>
  <c r="G29" i="7"/>
  <c r="E29" i="7"/>
  <c r="C29" i="7"/>
  <c r="D434" i="8" l="1"/>
  <c r="D433" i="8"/>
  <c r="D432" i="8"/>
  <c r="D431" i="8"/>
  <c r="D435" i="8" s="1"/>
  <c r="I425" i="8"/>
  <c r="D425" i="8"/>
  <c r="I424" i="8"/>
  <c r="D424" i="8"/>
  <c r="I423" i="8"/>
  <c r="D423" i="8"/>
  <c r="I422" i="8"/>
  <c r="I426" i="8" s="1"/>
  <c r="D422" i="8"/>
  <c r="D426" i="8" s="1"/>
  <c r="I416" i="8"/>
  <c r="D416" i="8"/>
  <c r="I415" i="8"/>
  <c r="D415" i="8"/>
  <c r="I414" i="8"/>
  <c r="D414" i="8"/>
  <c r="I413" i="8"/>
  <c r="I417" i="8" s="1"/>
  <c r="D413" i="8"/>
  <c r="D417" i="8" s="1"/>
  <c r="I407" i="8"/>
  <c r="D407" i="8"/>
  <c r="I406" i="8"/>
  <c r="D406" i="8"/>
  <c r="I405" i="8"/>
  <c r="D405" i="8"/>
  <c r="I404" i="8"/>
  <c r="I408" i="8" s="1"/>
  <c r="D404" i="8"/>
  <c r="D408" i="8" s="1"/>
  <c r="I437" i="8" s="1"/>
  <c r="D389" i="8"/>
  <c r="D388" i="8"/>
  <c r="D387" i="8"/>
  <c r="D386" i="8"/>
  <c r="D390" i="8" s="1"/>
  <c r="I380" i="8"/>
  <c r="D380" i="8"/>
  <c r="I379" i="8"/>
  <c r="D379" i="8"/>
  <c r="I378" i="8"/>
  <c r="D378" i="8"/>
  <c r="I377" i="8"/>
  <c r="I381" i="8" s="1"/>
  <c r="D377" i="8"/>
  <c r="D381" i="8" s="1"/>
  <c r="I371" i="8"/>
  <c r="D371" i="8"/>
  <c r="I370" i="8"/>
  <c r="D370" i="8"/>
  <c r="I369" i="8"/>
  <c r="D369" i="8"/>
  <c r="I368" i="8"/>
  <c r="I372" i="8" s="1"/>
  <c r="D368" i="8"/>
  <c r="D372" i="8" s="1"/>
  <c r="I362" i="8"/>
  <c r="D362" i="8"/>
  <c r="I361" i="8"/>
  <c r="D361" i="8"/>
  <c r="I360" i="8"/>
  <c r="D360" i="8"/>
  <c r="I359" i="8"/>
  <c r="I363" i="8" s="1"/>
  <c r="D359" i="8"/>
  <c r="D363" i="8" s="1"/>
  <c r="I392" i="8" s="1"/>
  <c r="D345" i="8"/>
  <c r="D344" i="8"/>
  <c r="D343" i="8"/>
  <c r="D342" i="8"/>
  <c r="D346" i="8" s="1"/>
  <c r="I336" i="8"/>
  <c r="D336" i="8"/>
  <c r="I335" i="8"/>
  <c r="D335" i="8"/>
  <c r="I334" i="8"/>
  <c r="D334" i="8"/>
  <c r="I333" i="8"/>
  <c r="I337" i="8" s="1"/>
  <c r="D333" i="8"/>
  <c r="D337" i="8" s="1"/>
  <c r="I327" i="8"/>
  <c r="D327" i="8"/>
  <c r="I326" i="8"/>
  <c r="D326" i="8"/>
  <c r="I325" i="8"/>
  <c r="D325" i="8"/>
  <c r="I324" i="8"/>
  <c r="I328" i="8" s="1"/>
  <c r="D324" i="8"/>
  <c r="D328" i="8" s="1"/>
  <c r="I318" i="8"/>
  <c r="D318" i="8"/>
  <c r="I317" i="8"/>
  <c r="D317" i="8"/>
  <c r="I316" i="8"/>
  <c r="D316" i="8"/>
  <c r="I315" i="8"/>
  <c r="I319" i="8" s="1"/>
  <c r="D315" i="8"/>
  <c r="D319" i="8" s="1"/>
  <c r="I348" i="8" s="1"/>
  <c r="D303" i="8"/>
  <c r="D302" i="8"/>
  <c r="D301" i="8"/>
  <c r="D300" i="8"/>
  <c r="D304" i="8" s="1"/>
  <c r="I294" i="8"/>
  <c r="D294" i="8"/>
  <c r="I293" i="8"/>
  <c r="D293" i="8"/>
  <c r="I292" i="8"/>
  <c r="D292" i="8"/>
  <c r="I291" i="8"/>
  <c r="I295" i="8" s="1"/>
  <c r="D291" i="8"/>
  <c r="D295" i="8" s="1"/>
  <c r="I285" i="8"/>
  <c r="D285" i="8"/>
  <c r="I284" i="8"/>
  <c r="D284" i="8"/>
  <c r="I283" i="8"/>
  <c r="D283" i="8"/>
  <c r="I282" i="8"/>
  <c r="I286" i="8" s="1"/>
  <c r="D282" i="8"/>
  <c r="D286" i="8" s="1"/>
  <c r="I276" i="8"/>
  <c r="D276" i="8"/>
  <c r="I275" i="8"/>
  <c r="D275" i="8"/>
  <c r="I274" i="8"/>
  <c r="D274" i="8"/>
  <c r="I273" i="8"/>
  <c r="I277" i="8" s="1"/>
  <c r="D273" i="8"/>
  <c r="D277" i="8" s="1"/>
  <c r="I305" i="8" s="1"/>
  <c r="D259" i="8"/>
  <c r="D258" i="8"/>
  <c r="D257" i="8"/>
  <c r="D256" i="8"/>
  <c r="D260" i="8" s="1"/>
  <c r="I250" i="8"/>
  <c r="D250" i="8"/>
  <c r="I249" i="8"/>
  <c r="D249" i="8"/>
  <c r="I248" i="8"/>
  <c r="D248" i="8"/>
  <c r="I247" i="8"/>
  <c r="I251" i="8" s="1"/>
  <c r="D247" i="8"/>
  <c r="D251" i="8" s="1"/>
  <c r="I241" i="8"/>
  <c r="D241" i="8"/>
  <c r="I240" i="8"/>
  <c r="D240" i="8"/>
  <c r="I239" i="8"/>
  <c r="D239" i="8"/>
  <c r="I238" i="8"/>
  <c r="I242" i="8" s="1"/>
  <c r="D238" i="8"/>
  <c r="D242" i="8" s="1"/>
  <c r="I232" i="8"/>
  <c r="D232" i="8"/>
  <c r="I231" i="8"/>
  <c r="D231" i="8"/>
  <c r="I230" i="8"/>
  <c r="D230" i="8"/>
  <c r="I229" i="8"/>
  <c r="I233" i="8" s="1"/>
  <c r="D229" i="8"/>
  <c r="D233" i="8" s="1"/>
  <c r="I261" i="8" s="1"/>
  <c r="D217" i="8"/>
  <c r="D216" i="8"/>
  <c r="D215" i="8"/>
  <c r="D214" i="8"/>
  <c r="D218" i="8" s="1"/>
  <c r="I208" i="8"/>
  <c r="D208" i="8"/>
  <c r="I207" i="8"/>
  <c r="D207" i="8"/>
  <c r="I206" i="8"/>
  <c r="D206" i="8"/>
  <c r="I205" i="8"/>
  <c r="I209" i="8" s="1"/>
  <c r="D205" i="8"/>
  <c r="D209" i="8" s="1"/>
  <c r="I199" i="8"/>
  <c r="D199" i="8"/>
  <c r="I198" i="8"/>
  <c r="D198" i="8"/>
  <c r="I197" i="8"/>
  <c r="D197" i="8"/>
  <c r="I196" i="8"/>
  <c r="I200" i="8" s="1"/>
  <c r="D196" i="8"/>
  <c r="D200" i="8" s="1"/>
  <c r="I190" i="8"/>
  <c r="D190" i="8"/>
  <c r="I189" i="8"/>
  <c r="D189" i="8"/>
  <c r="I188" i="8"/>
  <c r="D188" i="8"/>
  <c r="I187" i="8"/>
  <c r="I191" i="8" s="1"/>
  <c r="D187" i="8"/>
  <c r="D191" i="8" s="1"/>
  <c r="I219" i="8" s="1"/>
  <c r="D171" i="8" l="1"/>
  <c r="D170" i="8"/>
  <c r="D169" i="8"/>
  <c r="D168" i="8"/>
  <c r="D172" i="8" s="1"/>
  <c r="I162" i="8"/>
  <c r="D162" i="8"/>
  <c r="I161" i="8"/>
  <c r="D161" i="8"/>
  <c r="I160" i="8"/>
  <c r="D160" i="8"/>
  <c r="I159" i="8"/>
  <c r="I163" i="8" s="1"/>
  <c r="D159" i="8"/>
  <c r="D163" i="8" s="1"/>
  <c r="I153" i="8"/>
  <c r="D153" i="8"/>
  <c r="I152" i="8"/>
  <c r="D152" i="8"/>
  <c r="I151" i="8"/>
  <c r="D151" i="8"/>
  <c r="I150" i="8"/>
  <c r="I154" i="8" s="1"/>
  <c r="D150" i="8"/>
  <c r="D154" i="8" s="1"/>
  <c r="I144" i="8"/>
  <c r="D144" i="8"/>
  <c r="I143" i="8"/>
  <c r="D143" i="8"/>
  <c r="I142" i="8"/>
  <c r="D142" i="8"/>
  <c r="I141" i="8"/>
  <c r="I145" i="8" s="1"/>
  <c r="D141" i="8"/>
  <c r="D145" i="8" s="1"/>
  <c r="I175" i="8" s="1"/>
  <c r="D127" i="8"/>
  <c r="D126" i="8"/>
  <c r="D125" i="8"/>
  <c r="D124" i="8"/>
  <c r="D128" i="8" s="1"/>
  <c r="I118" i="8"/>
  <c r="D118" i="8"/>
  <c r="I117" i="8"/>
  <c r="D117" i="8"/>
  <c r="I116" i="8"/>
  <c r="D116" i="8"/>
  <c r="I115" i="8"/>
  <c r="I119" i="8" s="1"/>
  <c r="D115" i="8"/>
  <c r="D119" i="8" s="1"/>
  <c r="I109" i="8"/>
  <c r="D109" i="8"/>
  <c r="I108" i="8"/>
  <c r="D108" i="8"/>
  <c r="I107" i="8"/>
  <c r="D107" i="8"/>
  <c r="I106" i="8"/>
  <c r="I110" i="8" s="1"/>
  <c r="D106" i="8"/>
  <c r="D110" i="8" s="1"/>
  <c r="I100" i="8"/>
  <c r="D100" i="8"/>
  <c r="I99" i="8"/>
  <c r="D99" i="8"/>
  <c r="I98" i="8"/>
  <c r="D98" i="8"/>
  <c r="I97" i="8"/>
  <c r="I101" i="8" s="1"/>
  <c r="D97" i="8"/>
  <c r="D101" i="8" s="1"/>
  <c r="D83" i="8"/>
  <c r="D82" i="8"/>
  <c r="D81" i="8"/>
  <c r="D80" i="8"/>
  <c r="D84" i="8" s="1"/>
  <c r="I74" i="8"/>
  <c r="D74" i="8"/>
  <c r="I73" i="8"/>
  <c r="D73" i="8"/>
  <c r="I72" i="8"/>
  <c r="D72" i="8"/>
  <c r="I71" i="8"/>
  <c r="I75" i="8" s="1"/>
  <c r="D71" i="8"/>
  <c r="D75" i="8" s="1"/>
  <c r="I65" i="8"/>
  <c r="D65" i="8"/>
  <c r="I64" i="8"/>
  <c r="D64" i="8"/>
  <c r="I63" i="8"/>
  <c r="D63" i="8"/>
  <c r="I62" i="8"/>
  <c r="I66" i="8" s="1"/>
  <c r="D62" i="8"/>
  <c r="D66" i="8" s="1"/>
  <c r="I56" i="8"/>
  <c r="D56" i="8"/>
  <c r="I55" i="8"/>
  <c r="D55" i="8"/>
  <c r="I54" i="8"/>
  <c r="D54" i="8"/>
  <c r="I53" i="8"/>
  <c r="I57" i="8" s="1"/>
  <c r="D53" i="8"/>
  <c r="D57" i="8" s="1"/>
  <c r="I86" i="8" s="1"/>
  <c r="D39" i="8"/>
  <c r="D38" i="8"/>
  <c r="D37" i="8"/>
  <c r="D36" i="8"/>
  <c r="D40" i="8" s="1"/>
  <c r="I30" i="8"/>
  <c r="I29" i="8"/>
  <c r="I28" i="8"/>
  <c r="I27" i="8"/>
  <c r="I31" i="8" s="1"/>
  <c r="D30" i="8"/>
  <c r="D29" i="8"/>
  <c r="D28" i="8"/>
  <c r="D27" i="8"/>
  <c r="D31" i="8" s="1"/>
  <c r="I21" i="8"/>
  <c r="I20" i="8"/>
  <c r="I19" i="8"/>
  <c r="I18" i="8"/>
  <c r="I22" i="8" s="1"/>
  <c r="D21" i="8"/>
  <c r="D20" i="8"/>
  <c r="D19" i="8"/>
  <c r="D18" i="8"/>
  <c r="D22" i="8" s="1"/>
  <c r="I12" i="8"/>
  <c r="I11" i="8"/>
  <c r="I10" i="8"/>
  <c r="I9" i="8"/>
  <c r="I13" i="8" s="1"/>
  <c r="D10" i="8"/>
  <c r="D11" i="8"/>
  <c r="D12" i="8"/>
  <c r="D9" i="8"/>
  <c r="D13" i="8" s="1"/>
  <c r="D9" i="9"/>
  <c r="I9" i="9"/>
  <c r="D10" i="9"/>
  <c r="I10" i="9"/>
  <c r="D11" i="9"/>
  <c r="I11" i="9"/>
  <c r="D12" i="9"/>
  <c r="I12" i="9"/>
  <c r="D13" i="9"/>
  <c r="I13" i="9"/>
  <c r="D17" i="9"/>
  <c r="I17" i="9"/>
  <c r="D18" i="9"/>
  <c r="I18" i="9"/>
  <c r="D19" i="9"/>
  <c r="I19" i="9"/>
  <c r="D20" i="9"/>
  <c r="I20" i="9"/>
  <c r="D21" i="9"/>
  <c r="I21" i="9"/>
  <c r="D25" i="9"/>
  <c r="I25" i="9"/>
  <c r="D26" i="9"/>
  <c r="I26" i="9"/>
  <c r="D27" i="9"/>
  <c r="I27" i="9"/>
  <c r="D28" i="9"/>
  <c r="I28" i="9"/>
  <c r="D29" i="9"/>
  <c r="I29" i="9"/>
  <c r="D33" i="9"/>
  <c r="D34" i="9"/>
  <c r="D37" i="9" s="1"/>
  <c r="I37" i="9" s="1"/>
  <c r="D35" i="9"/>
  <c r="D36" i="9"/>
  <c r="D45" i="9"/>
  <c r="I45" i="9"/>
  <c r="D46" i="9"/>
  <c r="I46" i="9"/>
  <c r="D47" i="9"/>
  <c r="I47" i="9"/>
  <c r="D48" i="9"/>
  <c r="I48" i="9"/>
  <c r="D49" i="9"/>
  <c r="I49" i="9"/>
  <c r="D53" i="9"/>
  <c r="I53" i="9"/>
  <c r="D54" i="9"/>
  <c r="I54" i="9"/>
  <c r="D55" i="9"/>
  <c r="I55" i="9"/>
  <c r="D56" i="9"/>
  <c r="I56" i="9"/>
  <c r="D57" i="9"/>
  <c r="I57" i="9"/>
  <c r="D61" i="9"/>
  <c r="I61" i="9"/>
  <c r="D62" i="9"/>
  <c r="I62" i="9"/>
  <c r="D63" i="9"/>
  <c r="I63" i="9"/>
  <c r="D64" i="9"/>
  <c r="I64" i="9"/>
  <c r="D65" i="9"/>
  <c r="I65" i="9"/>
  <c r="D69" i="9"/>
  <c r="D70" i="9"/>
  <c r="D73" i="9" s="1"/>
  <c r="I73" i="9" s="1"/>
  <c r="D71" i="9"/>
  <c r="D72" i="9"/>
  <c r="D82" i="9"/>
  <c r="I82" i="9"/>
  <c r="D83" i="9"/>
  <c r="I83" i="9"/>
  <c r="D84" i="9"/>
  <c r="I84" i="9"/>
  <c r="D85" i="9"/>
  <c r="I85" i="9"/>
  <c r="D86" i="9"/>
  <c r="I86" i="9"/>
  <c r="D90" i="9"/>
  <c r="I90" i="9"/>
  <c r="D91" i="9"/>
  <c r="I91" i="9"/>
  <c r="D92" i="9"/>
  <c r="I92" i="9"/>
  <c r="D93" i="9"/>
  <c r="I93" i="9"/>
  <c r="D94" i="9"/>
  <c r="I94" i="9"/>
  <c r="D98" i="9"/>
  <c r="I98" i="9"/>
  <c r="D99" i="9"/>
  <c r="I99" i="9"/>
  <c r="D100" i="9"/>
  <c r="I100" i="9"/>
  <c r="D101" i="9"/>
  <c r="I101" i="9"/>
  <c r="D102" i="9"/>
  <c r="I102" i="9"/>
  <c r="D106" i="9"/>
  <c r="D107" i="9"/>
  <c r="D110" i="9" s="1"/>
  <c r="I110" i="9" s="1"/>
  <c r="D108" i="9"/>
  <c r="D109" i="9"/>
  <c r="D118" i="9"/>
  <c r="I118" i="9"/>
  <c r="D119" i="9"/>
  <c r="I119" i="9"/>
  <c r="D120" i="9"/>
  <c r="I120" i="9"/>
  <c r="D121" i="9"/>
  <c r="I121" i="9"/>
  <c r="D122" i="9"/>
  <c r="I122" i="9"/>
  <c r="D126" i="9"/>
  <c r="I126" i="9"/>
  <c r="D127" i="9"/>
  <c r="I127" i="9"/>
  <c r="D128" i="9"/>
  <c r="I128" i="9"/>
  <c r="D129" i="9"/>
  <c r="I129" i="9"/>
  <c r="D130" i="9"/>
  <c r="I130" i="9"/>
  <c r="D134" i="9"/>
  <c r="I134" i="9"/>
  <c r="D135" i="9"/>
  <c r="I135" i="9"/>
  <c r="D136" i="9"/>
  <c r="I136" i="9"/>
  <c r="D137" i="9"/>
  <c r="I137" i="9"/>
  <c r="D138" i="9"/>
  <c r="I138" i="9"/>
  <c r="D142" i="9"/>
  <c r="D143" i="9"/>
  <c r="D146" i="9" s="1"/>
  <c r="I146" i="9" s="1"/>
  <c r="D144" i="9"/>
  <c r="D145" i="9"/>
  <c r="D154" i="9"/>
  <c r="I154" i="9"/>
  <c r="D155" i="9"/>
  <c r="I155" i="9"/>
  <c r="D156" i="9"/>
  <c r="I156" i="9"/>
  <c r="D157" i="9"/>
  <c r="I157" i="9"/>
  <c r="D158" i="9"/>
  <c r="I158" i="9"/>
  <c r="D162" i="9"/>
  <c r="I162" i="9"/>
  <c r="D163" i="9"/>
  <c r="I163" i="9"/>
  <c r="D164" i="9"/>
  <c r="I164" i="9"/>
  <c r="D165" i="9"/>
  <c r="I165" i="9"/>
  <c r="D166" i="9"/>
  <c r="I166" i="9"/>
  <c r="D170" i="9"/>
  <c r="I170" i="9"/>
  <c r="D171" i="9"/>
  <c r="I171" i="9"/>
  <c r="D172" i="9"/>
  <c r="I172" i="9"/>
  <c r="D173" i="9"/>
  <c r="I173" i="9"/>
  <c r="D174" i="9"/>
  <c r="I174" i="9"/>
  <c r="D178" i="9"/>
  <c r="D179" i="9"/>
  <c r="D182" i="9" s="1"/>
  <c r="I182" i="9" s="1"/>
  <c r="D180" i="9"/>
  <c r="D181" i="9"/>
  <c r="D190" i="9"/>
  <c r="I190" i="9"/>
  <c r="D191" i="9"/>
  <c r="I191" i="9"/>
  <c r="D192" i="9"/>
  <c r="I192" i="9"/>
  <c r="D193" i="9"/>
  <c r="I193" i="9"/>
  <c r="D194" i="9"/>
  <c r="I194" i="9"/>
  <c r="D198" i="9"/>
  <c r="I198" i="9"/>
  <c r="D199" i="9"/>
  <c r="I199" i="9"/>
  <c r="D200" i="9"/>
  <c r="I200" i="9"/>
  <c r="D201" i="9"/>
  <c r="I201" i="9"/>
  <c r="D202" i="9"/>
  <c r="I202" i="9"/>
  <c r="D206" i="9"/>
  <c r="I206" i="9"/>
  <c r="D207" i="9"/>
  <c r="I207" i="9"/>
  <c r="D208" i="9"/>
  <c r="I208" i="9"/>
  <c r="D209" i="9"/>
  <c r="I209" i="9"/>
  <c r="D210" i="9"/>
  <c r="I210" i="9"/>
  <c r="D214" i="9"/>
  <c r="D215" i="9"/>
  <c r="D218" i="9" s="1"/>
  <c r="I218" i="9" s="1"/>
  <c r="D216" i="9"/>
  <c r="D217" i="9"/>
  <c r="D227" i="9"/>
  <c r="I227" i="9"/>
  <c r="D228" i="9"/>
  <c r="I228" i="9"/>
  <c r="D229" i="9"/>
  <c r="I229" i="9"/>
  <c r="D230" i="9"/>
  <c r="I230" i="9"/>
  <c r="D231" i="9"/>
  <c r="I231" i="9"/>
  <c r="D235" i="9"/>
  <c r="I235" i="9"/>
  <c r="D236" i="9"/>
  <c r="I236" i="9"/>
  <c r="D237" i="9"/>
  <c r="I237" i="9"/>
  <c r="D238" i="9"/>
  <c r="I238" i="9"/>
  <c r="D239" i="9"/>
  <c r="I239" i="9"/>
  <c r="D243" i="9"/>
  <c r="I243" i="9"/>
  <c r="D244" i="9"/>
  <c r="I244" i="9"/>
  <c r="D245" i="9"/>
  <c r="I245" i="9"/>
  <c r="D246" i="9"/>
  <c r="I246" i="9"/>
  <c r="D247" i="9"/>
  <c r="I247" i="9"/>
  <c r="D251" i="9"/>
  <c r="D252" i="9"/>
  <c r="D255" i="9" s="1"/>
  <c r="I255" i="9" s="1"/>
  <c r="D253" i="9"/>
  <c r="D254" i="9"/>
  <c r="D264" i="9"/>
  <c r="I264" i="9"/>
  <c r="D265" i="9"/>
  <c r="I265" i="9"/>
  <c r="D266" i="9"/>
  <c r="I266" i="9"/>
  <c r="D267" i="9"/>
  <c r="I267" i="9"/>
  <c r="D268" i="9"/>
  <c r="I268" i="9"/>
  <c r="D272" i="9"/>
  <c r="I272" i="9"/>
  <c r="D273" i="9"/>
  <c r="I273" i="9"/>
  <c r="D274" i="9"/>
  <c r="I274" i="9"/>
  <c r="D275" i="9"/>
  <c r="I275" i="9"/>
  <c r="D276" i="9"/>
  <c r="I276" i="9"/>
  <c r="D280" i="9"/>
  <c r="I280" i="9"/>
  <c r="D281" i="9"/>
  <c r="I281" i="9"/>
  <c r="D282" i="9"/>
  <c r="I282" i="9"/>
  <c r="D283" i="9"/>
  <c r="I283" i="9"/>
  <c r="D284" i="9"/>
  <c r="I284" i="9"/>
  <c r="D288" i="9"/>
  <c r="D289" i="9"/>
  <c r="D292" i="9" s="1"/>
  <c r="I292" i="9" s="1"/>
  <c r="D290" i="9"/>
  <c r="D291" i="9"/>
  <c r="D302" i="9"/>
  <c r="I302" i="9"/>
  <c r="D303" i="9"/>
  <c r="I303" i="9"/>
  <c r="D304" i="9"/>
  <c r="I304" i="9"/>
  <c r="D305" i="9"/>
  <c r="I305" i="9"/>
  <c r="D306" i="9"/>
  <c r="I306" i="9"/>
  <c r="D310" i="9"/>
  <c r="I310" i="9"/>
  <c r="D311" i="9"/>
  <c r="I311" i="9"/>
  <c r="D312" i="9"/>
  <c r="I312" i="9"/>
  <c r="D313" i="9"/>
  <c r="I313" i="9"/>
  <c r="D314" i="9"/>
  <c r="I314" i="9"/>
  <c r="D318" i="9"/>
  <c r="I318" i="9"/>
  <c r="D319" i="9"/>
  <c r="I319" i="9"/>
  <c r="D320" i="9"/>
  <c r="I320" i="9"/>
  <c r="D321" i="9"/>
  <c r="I321" i="9"/>
  <c r="D322" i="9"/>
  <c r="I322" i="9"/>
  <c r="D326" i="9"/>
  <c r="D327" i="9"/>
  <c r="D330" i="9" s="1"/>
  <c r="I330" i="9" s="1"/>
  <c r="D328" i="9"/>
  <c r="D329" i="9"/>
  <c r="D339" i="9"/>
  <c r="I339" i="9"/>
  <c r="D340" i="9"/>
  <c r="I340" i="9"/>
  <c r="D341" i="9"/>
  <c r="I341" i="9"/>
  <c r="D342" i="9"/>
  <c r="I342" i="9"/>
  <c r="D343" i="9"/>
  <c r="I343" i="9"/>
  <c r="D347" i="9"/>
  <c r="I347" i="9"/>
  <c r="D348" i="9"/>
  <c r="I348" i="9"/>
  <c r="D349" i="9"/>
  <c r="I349" i="9"/>
  <c r="D350" i="9"/>
  <c r="I350" i="9"/>
  <c r="D351" i="9"/>
  <c r="I351" i="9"/>
  <c r="D355" i="9"/>
  <c r="I355" i="9"/>
  <c r="D356" i="9"/>
  <c r="I356" i="9"/>
  <c r="D357" i="9"/>
  <c r="I357" i="9"/>
  <c r="D358" i="9"/>
  <c r="I358" i="9"/>
  <c r="D359" i="9"/>
  <c r="I359" i="9"/>
  <c r="D363" i="9"/>
  <c r="D364" i="9"/>
  <c r="D367" i="9" s="1"/>
  <c r="I367" i="9" s="1"/>
  <c r="D365" i="9"/>
  <c r="D366" i="9"/>
  <c r="I129" i="8" l="1"/>
  <c r="I42" i="8"/>
  <c r="D359" i="10"/>
  <c r="D360" i="10"/>
  <c r="D361" i="10"/>
  <c r="D358" i="10"/>
  <c r="I351" i="10"/>
  <c r="I352" i="10"/>
  <c r="I353" i="10"/>
  <c r="I350" i="10"/>
  <c r="D351" i="10"/>
  <c r="D352" i="10"/>
  <c r="D353" i="10"/>
  <c r="D350" i="10"/>
  <c r="I343" i="10"/>
  <c r="I344" i="10"/>
  <c r="I345" i="10"/>
  <c r="I342" i="10"/>
  <c r="D343" i="10"/>
  <c r="D344" i="10"/>
  <c r="D345" i="10"/>
  <c r="D342" i="10"/>
  <c r="I335" i="10"/>
  <c r="I336" i="10"/>
  <c r="I337" i="10"/>
  <c r="I334" i="10"/>
  <c r="D335" i="10"/>
  <c r="D336" i="10"/>
  <c r="D337" i="10"/>
  <c r="D334" i="10"/>
  <c r="D322" i="10"/>
  <c r="D323" i="10"/>
  <c r="D324" i="10"/>
  <c r="D321" i="10"/>
  <c r="I314" i="10"/>
  <c r="I315" i="10"/>
  <c r="I316" i="10"/>
  <c r="I313" i="10"/>
  <c r="D314" i="10"/>
  <c r="D315" i="10"/>
  <c r="D316" i="10"/>
  <c r="D313" i="10"/>
  <c r="I306" i="10"/>
  <c r="I307" i="10"/>
  <c r="I308" i="10"/>
  <c r="I305" i="10"/>
  <c r="D306" i="10"/>
  <c r="D307" i="10"/>
  <c r="D308" i="10"/>
  <c r="D305" i="10"/>
  <c r="I298" i="10"/>
  <c r="I299" i="10"/>
  <c r="I300" i="10"/>
  <c r="I297" i="10"/>
  <c r="D298" i="10"/>
  <c r="D299" i="10"/>
  <c r="D300" i="10"/>
  <c r="D297" i="10"/>
  <c r="D287" i="10"/>
  <c r="D288" i="10"/>
  <c r="D289" i="10"/>
  <c r="D286" i="10"/>
  <c r="I279" i="10"/>
  <c r="I280" i="10"/>
  <c r="I281" i="10"/>
  <c r="I278" i="10"/>
  <c r="D279" i="10"/>
  <c r="D280" i="10"/>
  <c r="D281" i="10"/>
  <c r="D278" i="10"/>
  <c r="I271" i="10"/>
  <c r="I272" i="10"/>
  <c r="I273" i="10"/>
  <c r="I270" i="10"/>
  <c r="D271" i="10"/>
  <c r="D272" i="10"/>
  <c r="D273" i="10"/>
  <c r="D270" i="10"/>
  <c r="I263" i="10"/>
  <c r="I264" i="10"/>
  <c r="I265" i="10"/>
  <c r="I262" i="10"/>
  <c r="D263" i="10"/>
  <c r="D264" i="10"/>
  <c r="D265" i="10"/>
  <c r="D262" i="10"/>
  <c r="D250" i="10"/>
  <c r="D251" i="10"/>
  <c r="D252" i="10"/>
  <c r="D249" i="10"/>
  <c r="I242" i="10"/>
  <c r="I243" i="10"/>
  <c r="I244" i="10"/>
  <c r="I241" i="10"/>
  <c r="D242" i="10"/>
  <c r="D243" i="10"/>
  <c r="D244" i="10"/>
  <c r="D241" i="10"/>
  <c r="I234" i="10"/>
  <c r="I235" i="10"/>
  <c r="I236" i="10"/>
  <c r="I233" i="10"/>
  <c r="D234" i="10"/>
  <c r="D235" i="10"/>
  <c r="D236" i="10"/>
  <c r="D233" i="10"/>
  <c r="I226" i="10"/>
  <c r="I227" i="10"/>
  <c r="I228" i="10"/>
  <c r="I225" i="10"/>
  <c r="D226" i="10"/>
  <c r="D227" i="10"/>
  <c r="D228" i="10"/>
  <c r="D225" i="10"/>
  <c r="D214" i="10"/>
  <c r="D215" i="10"/>
  <c r="D216" i="10"/>
  <c r="D213" i="10"/>
  <c r="I206" i="10"/>
  <c r="I207" i="10"/>
  <c r="I208" i="10"/>
  <c r="I205" i="10"/>
  <c r="D206" i="10"/>
  <c r="D207" i="10"/>
  <c r="D208" i="10"/>
  <c r="D205" i="10"/>
  <c r="I198" i="10"/>
  <c r="I199" i="10"/>
  <c r="I200" i="10"/>
  <c r="I197" i="10"/>
  <c r="D198" i="10"/>
  <c r="D199" i="10"/>
  <c r="D200" i="10"/>
  <c r="D197" i="10"/>
  <c r="I190" i="10"/>
  <c r="I191" i="10"/>
  <c r="I192" i="10"/>
  <c r="I189" i="10"/>
  <c r="D190" i="10"/>
  <c r="D191" i="10"/>
  <c r="D192" i="10"/>
  <c r="D189" i="10"/>
  <c r="D178" i="10"/>
  <c r="D179" i="10"/>
  <c r="D180" i="10"/>
  <c r="D177" i="10"/>
  <c r="I170" i="10"/>
  <c r="I171" i="10"/>
  <c r="I172" i="10"/>
  <c r="I169" i="10"/>
  <c r="D170" i="10"/>
  <c r="D171" i="10"/>
  <c r="D172" i="10"/>
  <c r="D169" i="10"/>
  <c r="I162" i="10"/>
  <c r="I163" i="10"/>
  <c r="I164" i="10"/>
  <c r="I161" i="10"/>
  <c r="D162" i="10"/>
  <c r="D163" i="10"/>
  <c r="D164" i="10"/>
  <c r="D161" i="10"/>
  <c r="I154" i="10"/>
  <c r="I155" i="10"/>
  <c r="I156" i="10"/>
  <c r="I153" i="10"/>
  <c r="D154" i="10"/>
  <c r="D155" i="10"/>
  <c r="D156" i="10"/>
  <c r="D153" i="10"/>
  <c r="D141" i="10" l="1"/>
  <c r="D142" i="10"/>
  <c r="D143" i="10"/>
  <c r="D140" i="10"/>
  <c r="I133" i="10"/>
  <c r="I134" i="10"/>
  <c r="I135" i="10"/>
  <c r="I132" i="10"/>
  <c r="D133" i="10"/>
  <c r="D134" i="10"/>
  <c r="D135" i="10"/>
  <c r="D132" i="10"/>
  <c r="I125" i="10"/>
  <c r="I126" i="10"/>
  <c r="I127" i="10"/>
  <c r="I124" i="10"/>
  <c r="D125" i="10"/>
  <c r="D126" i="10"/>
  <c r="D127" i="10"/>
  <c r="D124" i="10"/>
  <c r="I117" i="10"/>
  <c r="I118" i="10"/>
  <c r="I119" i="10"/>
  <c r="I116" i="10"/>
  <c r="D117" i="10"/>
  <c r="D118" i="10"/>
  <c r="D119" i="10"/>
  <c r="D116" i="10"/>
  <c r="D106" i="10"/>
  <c r="D104" i="10"/>
  <c r="D105" i="10"/>
  <c r="D103" i="10"/>
  <c r="I98" i="10"/>
  <c r="I96" i="10"/>
  <c r="I97" i="10"/>
  <c r="I95" i="10"/>
  <c r="D96" i="10"/>
  <c r="D97" i="10"/>
  <c r="D98" i="10"/>
  <c r="D95" i="10"/>
  <c r="I88" i="10"/>
  <c r="I89" i="10"/>
  <c r="I90" i="10"/>
  <c r="I87" i="10"/>
  <c r="D88" i="10"/>
  <c r="D89" i="10"/>
  <c r="D90" i="10"/>
  <c r="D87" i="10"/>
  <c r="I80" i="10"/>
  <c r="I81" i="10"/>
  <c r="I82" i="10"/>
  <c r="I79" i="10"/>
  <c r="D80" i="10"/>
  <c r="D81" i="10"/>
  <c r="D82" i="10"/>
  <c r="D79" i="10"/>
  <c r="D68" i="10"/>
  <c r="D69" i="10"/>
  <c r="D70" i="10"/>
  <c r="D67" i="10"/>
  <c r="I60" i="10"/>
  <c r="I61" i="10"/>
  <c r="I62" i="10"/>
  <c r="I59" i="10"/>
  <c r="D60" i="10"/>
  <c r="D61" i="10"/>
  <c r="D62" i="10"/>
  <c r="D59" i="10"/>
  <c r="I52" i="10"/>
  <c r="I53" i="10"/>
  <c r="I54" i="10"/>
  <c r="I51" i="10"/>
  <c r="D52" i="10"/>
  <c r="D53" i="10"/>
  <c r="D54" i="10"/>
  <c r="D51" i="10"/>
  <c r="I44" i="10"/>
  <c r="I45" i="10"/>
  <c r="I46" i="10"/>
  <c r="I43" i="10"/>
  <c r="D44" i="10"/>
  <c r="D45" i="10"/>
  <c r="D46" i="10"/>
  <c r="D43" i="10"/>
  <c r="D34" i="10"/>
  <c r="D32" i="10"/>
  <c r="D33" i="10"/>
  <c r="D31" i="10"/>
  <c r="I24" i="10"/>
  <c r="I25" i="10"/>
  <c r="I26" i="10"/>
  <c r="I23" i="10"/>
  <c r="D24" i="10"/>
  <c r="D25" i="10"/>
  <c r="D26" i="10"/>
  <c r="D23" i="10"/>
  <c r="I16" i="10"/>
  <c r="I17" i="10"/>
  <c r="I18" i="10"/>
  <c r="I15" i="10"/>
  <c r="D16" i="10"/>
  <c r="D17" i="10"/>
  <c r="D18" i="10"/>
  <c r="D15" i="10"/>
  <c r="D7" i="10"/>
  <c r="I8" i="10"/>
  <c r="I9" i="10"/>
  <c r="I10" i="10"/>
  <c r="I7" i="10"/>
  <c r="D8" i="10"/>
  <c r="D9" i="10"/>
  <c r="D10" i="10"/>
  <c r="I11" i="10" l="1"/>
  <c r="D35" i="10" l="1"/>
  <c r="I27" i="10"/>
  <c r="D27" i="10"/>
  <c r="I19" i="10"/>
  <c r="D19" i="10"/>
  <c r="D11" i="10"/>
  <c r="I35" i="10" l="1"/>
  <c r="C28" i="7" s="1"/>
  <c r="D362" i="10" l="1"/>
  <c r="I354" i="10"/>
  <c r="D354" i="10"/>
  <c r="I346" i="10"/>
  <c r="D346" i="10"/>
  <c r="I338" i="10"/>
  <c r="D338" i="10"/>
  <c r="I362" i="10" s="1"/>
  <c r="L28" i="7" s="1"/>
  <c r="D325" i="10"/>
  <c r="I317" i="10"/>
  <c r="D317" i="10"/>
  <c r="I309" i="10"/>
  <c r="D309" i="10"/>
  <c r="I301" i="10"/>
  <c r="D301" i="10"/>
  <c r="D290" i="10"/>
  <c r="I282" i="10"/>
  <c r="D282" i="10"/>
  <c r="I274" i="10"/>
  <c r="D274" i="10"/>
  <c r="I266" i="10"/>
  <c r="D266" i="10"/>
  <c r="I290" i="10" s="1"/>
  <c r="J28" i="7" s="1"/>
  <c r="D253" i="10"/>
  <c r="I245" i="10"/>
  <c r="D245" i="10"/>
  <c r="I237" i="10"/>
  <c r="D237" i="10"/>
  <c r="I229" i="10"/>
  <c r="D229" i="10"/>
  <c r="D217" i="10"/>
  <c r="I209" i="10"/>
  <c r="D209" i="10"/>
  <c r="I201" i="10"/>
  <c r="D201" i="10"/>
  <c r="I193" i="10"/>
  <c r="D193" i="10"/>
  <c r="I217" i="10" s="1"/>
  <c r="H28" i="7" s="1"/>
  <c r="D181" i="10"/>
  <c r="I173" i="10"/>
  <c r="D173" i="10"/>
  <c r="I165" i="10"/>
  <c r="D165" i="10"/>
  <c r="I157" i="10"/>
  <c r="D157" i="10"/>
  <c r="D144" i="10"/>
  <c r="I136" i="10"/>
  <c r="D136" i="10"/>
  <c r="I128" i="10"/>
  <c r="D128" i="10"/>
  <c r="I120" i="10"/>
  <c r="D120" i="10"/>
  <c r="I144" i="10" s="1"/>
  <c r="F28" i="7" s="1"/>
  <c r="D107" i="10"/>
  <c r="I99" i="10"/>
  <c r="D99" i="10"/>
  <c r="I253" i="10" l="1"/>
  <c r="I28" i="7" s="1"/>
  <c r="I325" i="10"/>
  <c r="K28" i="7" s="1"/>
  <c r="I181" i="10"/>
  <c r="G28" i="7" s="1"/>
  <c r="I91" i="10"/>
  <c r="D91" i="10"/>
  <c r="I83" i="10"/>
  <c r="D83" i="10"/>
  <c r="D71" i="10"/>
  <c r="I63" i="10"/>
  <c r="D63" i="10"/>
  <c r="I55" i="10"/>
  <c r="I107" i="10" l="1"/>
  <c r="E28" i="7" s="1"/>
  <c r="D55" i="10"/>
  <c r="I47" i="10"/>
  <c r="D20" i="7" l="1"/>
  <c r="E20" i="7"/>
  <c r="F20" i="7"/>
  <c r="G20" i="7"/>
  <c r="H20" i="7"/>
  <c r="I20" i="7"/>
  <c r="C20" i="7"/>
  <c r="J20" i="7" l="1"/>
  <c r="L30" i="7" l="1"/>
  <c r="L31" i="7" s="1"/>
  <c r="L32" i="7" s="1"/>
  <c r="K30" i="7"/>
  <c r="K31" i="7" s="1"/>
  <c r="K32" i="7" s="1"/>
  <c r="J30" i="7"/>
  <c r="J31" i="7" s="1"/>
  <c r="J32" i="7" s="1"/>
  <c r="I30" i="7"/>
  <c r="I31" i="7" s="1"/>
  <c r="I32" i="7" s="1"/>
  <c r="H30" i="7"/>
  <c r="H31" i="7" s="1"/>
  <c r="H32" i="7" s="1"/>
  <c r="G30" i="7"/>
  <c r="G31" i="7" s="1"/>
  <c r="G32" i="7" s="1"/>
  <c r="F30" i="7"/>
  <c r="F31" i="7" s="1"/>
  <c r="F32" i="7" s="1"/>
  <c r="E30" i="7"/>
  <c r="E31" i="7" s="1"/>
  <c r="E32" i="7" s="1"/>
  <c r="D30" i="7"/>
  <c r="C30" i="7"/>
  <c r="C31" i="7" s="1"/>
  <c r="C32" i="7" s="1"/>
  <c r="AI18" i="2"/>
  <c r="C34" i="7" l="1"/>
  <c r="C35" i="7" s="1"/>
  <c r="C36" i="7" s="1"/>
  <c r="E34" i="7"/>
  <c r="E35" i="7" s="1"/>
  <c r="G34" i="7"/>
  <c r="G35" i="7" s="1"/>
  <c r="I34" i="7"/>
  <c r="I35" i="7" s="1"/>
  <c r="K34" i="7"/>
  <c r="K35" i="7" s="1"/>
  <c r="F34" i="7"/>
  <c r="F35" i="7" s="1"/>
  <c r="H34" i="7"/>
  <c r="H35" i="7" s="1"/>
  <c r="J34" i="7"/>
  <c r="J35" i="7" s="1"/>
  <c r="L34" i="7"/>
  <c r="L35" i="7" s="1"/>
  <c r="J19" i="7"/>
  <c r="D47" i="10" l="1"/>
  <c r="I71" i="10" s="1"/>
  <c r="D28" i="7" s="1"/>
  <c r="D31" i="7" s="1"/>
  <c r="D32" i="7" s="1"/>
  <c r="D34" i="7" l="1"/>
  <c r="D35" i="7" s="1"/>
  <c r="C22" i="2"/>
  <c r="AI14" i="2"/>
  <c r="E26" i="2" l="1"/>
  <c r="J25" i="7"/>
  <c r="C38" i="7"/>
  <c r="C39" i="7" s="1"/>
  <c r="C40" i="7" s="1"/>
  <c r="E38" i="7"/>
  <c r="E39" i="7" s="1"/>
  <c r="G38" i="7"/>
  <c r="G39" i="7" s="1"/>
  <c r="G40" i="7" s="1"/>
  <c r="I38" i="7"/>
  <c r="I39" i="7" s="1"/>
  <c r="I40" i="7" s="1"/>
  <c r="K38" i="7"/>
  <c r="K39" i="7" s="1"/>
  <c r="K40" i="7" s="1"/>
  <c r="F38" i="7"/>
  <c r="F39" i="7" s="1"/>
  <c r="F40" i="7" s="1"/>
  <c r="H38" i="7"/>
  <c r="H39" i="7" s="1"/>
  <c r="H40" i="7" s="1"/>
  <c r="J38" i="7"/>
  <c r="J39" i="7" s="1"/>
  <c r="J40" i="7" s="1"/>
  <c r="L38" i="7"/>
  <c r="L39" i="7" s="1"/>
  <c r="L40" i="7" s="1"/>
  <c r="D38" i="7"/>
  <c r="D39" i="7" s="1"/>
  <c r="C31" i="2"/>
  <c r="E31" i="2" s="1"/>
  <c r="AI15" i="2"/>
  <c r="AI17" i="2"/>
  <c r="C33" i="2" s="1"/>
  <c r="E40" i="7" l="1"/>
  <c r="D40" i="7"/>
  <c r="K36" i="7"/>
  <c r="G36" i="7"/>
  <c r="J36" i="7"/>
  <c r="F36" i="7"/>
  <c r="I36" i="7"/>
  <c r="E36" i="7"/>
  <c r="L36" i="7"/>
  <c r="H36" i="7"/>
  <c r="D36" i="7"/>
</calcChain>
</file>

<file path=xl/sharedStrings.xml><?xml version="1.0" encoding="utf-8"?>
<sst xmlns="http://schemas.openxmlformats.org/spreadsheetml/2006/main" count="2589" uniqueCount="307">
  <si>
    <t>Name</t>
  </si>
  <si>
    <t>Age</t>
  </si>
  <si>
    <t>Gender</t>
  </si>
  <si>
    <t>Male</t>
  </si>
  <si>
    <t>Female</t>
  </si>
  <si>
    <t xml:space="preserve">                                                                 Please enter your height and weight in Imperial or Metric</t>
  </si>
  <si>
    <t>Metric</t>
  </si>
  <si>
    <t>Imperial</t>
  </si>
  <si>
    <t xml:space="preserve">Weight </t>
  </si>
  <si>
    <t>Height</t>
  </si>
  <si>
    <t xml:space="preserve">                                                                 Based on what you have told us ,we have made the following calculations</t>
  </si>
  <si>
    <t>Your Current BMI is</t>
  </si>
  <si>
    <t>Your Current BMR is</t>
  </si>
  <si>
    <t>Walking_with_Poles</t>
  </si>
  <si>
    <t>Running</t>
  </si>
  <si>
    <t>Aerobics</t>
  </si>
  <si>
    <t>Street_Dance</t>
  </si>
  <si>
    <t>Sprinting</t>
  </si>
  <si>
    <t>Zumba_Tomic</t>
  </si>
  <si>
    <t>Racquetball</t>
  </si>
  <si>
    <t>Squash</t>
  </si>
  <si>
    <t>Cycle_Racing</t>
  </si>
  <si>
    <t>Breakdancing</t>
  </si>
  <si>
    <t>Featherweight_Boxing</t>
  </si>
  <si>
    <t>Heavyweight_Boxing</t>
  </si>
  <si>
    <t>Jazzercise</t>
  </si>
  <si>
    <t>Cross_Training</t>
  </si>
  <si>
    <t>Stepper</t>
  </si>
  <si>
    <t>Swimming_Butterfly</t>
  </si>
  <si>
    <t>Swimming_Crawl</t>
  </si>
  <si>
    <t>Canoeing</t>
  </si>
  <si>
    <t>Rowing</t>
  </si>
  <si>
    <t>Skulling</t>
  </si>
  <si>
    <t>Abseiling</t>
  </si>
  <si>
    <t>Acrobatics</t>
  </si>
  <si>
    <t>Water_Polo</t>
  </si>
  <si>
    <t>Decathlon</t>
  </si>
  <si>
    <t>Gymnastics</t>
  </si>
  <si>
    <t>Rugby_Men</t>
  </si>
  <si>
    <t>Windsurfing</t>
  </si>
  <si>
    <t>Heptathlon</t>
  </si>
  <si>
    <t>Water_Skiing</t>
  </si>
  <si>
    <t>Rafting</t>
  </si>
  <si>
    <t>Luge</t>
  </si>
  <si>
    <t>Kayaking</t>
  </si>
  <si>
    <t>Gaelic_Football</t>
  </si>
  <si>
    <t>Surfing</t>
  </si>
  <si>
    <t>Bobsleighing</t>
  </si>
  <si>
    <t>Kite_Surfing</t>
  </si>
  <si>
    <t>Rock_Climbing</t>
  </si>
  <si>
    <t>BMX_Cycling</t>
  </si>
  <si>
    <t>Diving</t>
  </si>
  <si>
    <t>Ice_Hockey</t>
  </si>
  <si>
    <t>Netball</t>
  </si>
  <si>
    <t>Mountain_Climbing</t>
  </si>
  <si>
    <t>Rugby_Ladies</t>
  </si>
  <si>
    <t>Fast_Walking</t>
  </si>
  <si>
    <t>Jogging</t>
  </si>
  <si>
    <t>Cycling</t>
  </si>
  <si>
    <t>Zumba_Gold</t>
  </si>
  <si>
    <t>Football</t>
  </si>
  <si>
    <t>Rugby_Youth</t>
  </si>
  <si>
    <t>Tennis</t>
  </si>
  <si>
    <t>Ballroom_Dancing</t>
  </si>
  <si>
    <t>Yoga</t>
  </si>
  <si>
    <t>Circuits</t>
  </si>
  <si>
    <t>Swimming_Laps</t>
  </si>
  <si>
    <t>Water_Aerobics_Gold</t>
  </si>
  <si>
    <t>Basketball</t>
  </si>
  <si>
    <t>Baseball</t>
  </si>
  <si>
    <t>Trampolining</t>
  </si>
  <si>
    <t>Rounders</t>
  </si>
  <si>
    <t>Javelin</t>
  </si>
  <si>
    <t>Long_Jump</t>
  </si>
  <si>
    <t>High_Jump</t>
  </si>
  <si>
    <t>Discus</t>
  </si>
  <si>
    <t>Shotput</t>
  </si>
  <si>
    <t>Tai_Kwan_Do</t>
  </si>
  <si>
    <t>Jujitsu</t>
  </si>
  <si>
    <t>WiiFit</t>
  </si>
  <si>
    <t>Dance_Mat</t>
  </si>
  <si>
    <t>Weightlifting</t>
  </si>
  <si>
    <t>Weight_Training</t>
  </si>
  <si>
    <t>Resistance_Training</t>
  </si>
  <si>
    <t>Swimming_Backstroke</t>
  </si>
  <si>
    <t>Spacehopping</t>
  </si>
  <si>
    <t>Treadmill</t>
  </si>
  <si>
    <t>Roller_Skating</t>
  </si>
  <si>
    <t>Roller_Blading</t>
  </si>
  <si>
    <t>Hiking</t>
  </si>
  <si>
    <t>Lacrosse</t>
  </si>
  <si>
    <t>Wrestling</t>
  </si>
  <si>
    <t>Aqua_Aerobics</t>
  </si>
  <si>
    <t>Ice_Skating</t>
  </si>
  <si>
    <t>Hockey</t>
  </si>
  <si>
    <t>Skipping</t>
  </si>
  <si>
    <t>Mowing_the_Lawn</t>
  </si>
  <si>
    <t>Curling</t>
  </si>
  <si>
    <t>Fencing</t>
  </si>
  <si>
    <t>Sumo_Wrestling</t>
  </si>
  <si>
    <t>Polevault</t>
  </si>
  <si>
    <t>Free weights</t>
  </si>
  <si>
    <t>Handball</t>
  </si>
  <si>
    <t>Cricket</t>
  </si>
  <si>
    <t>Deep_Sea_Fishing</t>
  </si>
  <si>
    <t>Hula_Hooping</t>
  </si>
  <si>
    <t>Skiing</t>
  </si>
  <si>
    <t>Bungee_Jumping</t>
  </si>
  <si>
    <t>Horse_Riding</t>
  </si>
  <si>
    <t>Digging-the_Garden</t>
  </si>
  <si>
    <t>Dry_Slope_Skiing</t>
  </si>
  <si>
    <t>Five_a_side_Football</t>
  </si>
  <si>
    <t>Rambling</t>
  </si>
  <si>
    <t>Golf</t>
  </si>
  <si>
    <t>Indoor_Bowls</t>
  </si>
  <si>
    <t>Ten_Pin_Bowling</t>
  </si>
  <si>
    <t>Table Tennis</t>
  </si>
  <si>
    <t>Darts</t>
  </si>
  <si>
    <t>Welly_Wanging</t>
  </si>
  <si>
    <t>Housework</t>
  </si>
  <si>
    <t>Gardening</t>
  </si>
  <si>
    <t>Ironing</t>
  </si>
  <si>
    <t>Washing_the_Car</t>
  </si>
  <si>
    <t>Walking_the_Dog</t>
  </si>
  <si>
    <t>Tai_Chi</t>
  </si>
  <si>
    <t>Pilates</t>
  </si>
  <si>
    <t>Chair_Exercise</t>
  </si>
  <si>
    <t>Juggling</t>
  </si>
  <si>
    <t>Fishing</t>
  </si>
  <si>
    <t>Weeding_the_Garden</t>
  </si>
  <si>
    <t>Archery</t>
  </si>
  <si>
    <t>Billiards</t>
  </si>
  <si>
    <t>Fly_Fishing</t>
  </si>
  <si>
    <t>Snooker</t>
  </si>
  <si>
    <t>Pool</t>
  </si>
  <si>
    <t>Claypigeon_Shooting</t>
  </si>
  <si>
    <t>Cleaning_the_Windows</t>
  </si>
  <si>
    <t>Frisbee</t>
  </si>
  <si>
    <t>Waffle</t>
  </si>
  <si>
    <t>Croissant</t>
  </si>
  <si>
    <t>Crumpet</t>
  </si>
  <si>
    <t>Toast</t>
  </si>
  <si>
    <t>French toast</t>
  </si>
  <si>
    <t>Omolet</t>
  </si>
  <si>
    <t>Cheerios</t>
  </si>
  <si>
    <t>Tea</t>
  </si>
  <si>
    <t>Orange Juice</t>
  </si>
  <si>
    <t>Cappuccino</t>
  </si>
  <si>
    <t>Hot chocolate</t>
  </si>
  <si>
    <t>Cheese standard triangle</t>
  </si>
  <si>
    <t>Sugar(one spoon)</t>
  </si>
  <si>
    <t>Food</t>
  </si>
  <si>
    <t>Calories</t>
  </si>
  <si>
    <t>Portion size</t>
  </si>
  <si>
    <t>Pancakes w.butter and syrup</t>
  </si>
  <si>
    <t>Butter(1 small packet)</t>
  </si>
  <si>
    <t>Cheddar cheese</t>
  </si>
  <si>
    <t>Apricot</t>
  </si>
  <si>
    <t>Avocado</t>
  </si>
  <si>
    <t>Banana</t>
  </si>
  <si>
    <t>Blackberry</t>
  </si>
  <si>
    <t>Cherry</t>
  </si>
  <si>
    <t>Clementine</t>
  </si>
  <si>
    <t>Fig</t>
  </si>
  <si>
    <t>Grape</t>
  </si>
  <si>
    <t>Grapefruit</t>
  </si>
  <si>
    <t>Kiwi</t>
  </si>
  <si>
    <t>Lemon</t>
  </si>
  <si>
    <t>Mango</t>
  </si>
  <si>
    <t>Honeydew Melon (wedge)</t>
  </si>
  <si>
    <t>Cantaloupe (wedge)</t>
  </si>
  <si>
    <t>Nectarine</t>
  </si>
  <si>
    <t>Olive</t>
  </si>
  <si>
    <t>Orange</t>
  </si>
  <si>
    <t>Peach</t>
  </si>
  <si>
    <t>Pear</t>
  </si>
  <si>
    <t>Pineapple</t>
  </si>
  <si>
    <t>Apple</t>
  </si>
  <si>
    <t>http://www.linda-rd.com/blog/fruit-vegetable-calories-chart-list/</t>
  </si>
  <si>
    <t>Broccoli</t>
  </si>
  <si>
    <t>Brussels sprouts</t>
  </si>
  <si>
    <t>Green cabbage</t>
  </si>
  <si>
    <t>Carrot</t>
  </si>
  <si>
    <t>Cauliflower</t>
  </si>
  <si>
    <t>Celery</t>
  </si>
  <si>
    <t>Corn</t>
  </si>
  <si>
    <t>Cucumber</t>
  </si>
  <si>
    <t>Eggplant</t>
  </si>
  <si>
    <t>Green beans</t>
  </si>
  <si>
    <t>Romaine lettuce</t>
  </si>
  <si>
    <t>Mushrooms</t>
  </si>
  <si>
    <t>Onions</t>
  </si>
  <si>
    <t>Parsnips</t>
  </si>
  <si>
    <t>Peas</t>
  </si>
  <si>
    <t>Potato</t>
  </si>
  <si>
    <t>Sweet pepper</t>
  </si>
  <si>
    <t>Radishes</t>
  </si>
  <si>
    <t>Spinach</t>
  </si>
  <si>
    <t>Summer squash</t>
  </si>
  <si>
    <t>Tomato</t>
  </si>
  <si>
    <t>Venison</t>
  </si>
  <si>
    <t>Bacon</t>
  </si>
  <si>
    <t>Beef</t>
  </si>
  <si>
    <t>Lamb breast</t>
  </si>
  <si>
    <t>Lamb chops</t>
  </si>
  <si>
    <t>Pork belly</t>
  </si>
  <si>
    <t>Pork chops</t>
  </si>
  <si>
    <t>Veal fillet</t>
  </si>
  <si>
    <t>Chicken</t>
  </si>
  <si>
    <t>Duck(roasted)</t>
  </si>
  <si>
    <t>Goose(roasted)</t>
  </si>
  <si>
    <t>Turkey(roasted)</t>
  </si>
  <si>
    <t>Corned beef</t>
  </si>
  <si>
    <t>Smoked ham</t>
  </si>
  <si>
    <t>Pepperoni</t>
  </si>
  <si>
    <t>Sausage</t>
  </si>
  <si>
    <t>Pork spareribs</t>
  </si>
  <si>
    <t>Ravioli</t>
  </si>
  <si>
    <t>French bread</t>
  </si>
  <si>
    <t>Garlic Bread</t>
  </si>
  <si>
    <t>Rye bread</t>
  </si>
  <si>
    <t>Soda Bread</t>
  </si>
  <si>
    <t>White bread sliced</t>
  </si>
  <si>
    <t>Wholemeal bread</t>
  </si>
  <si>
    <t>Fresh Pasta</t>
  </si>
  <si>
    <t>Dry Pasta</t>
  </si>
  <si>
    <t>Spaghetti</t>
  </si>
  <si>
    <t>Brown/white Rice</t>
  </si>
  <si>
    <t>Ice cream(stawberry)</t>
  </si>
  <si>
    <t>Icering Doughnut</t>
  </si>
  <si>
    <t>Ready Salted crisps</t>
  </si>
  <si>
    <t>Tinned Pinapples</t>
  </si>
  <si>
    <t>http://ny717867.bhsrv.com/Foods/2500/Food.aspx</t>
  </si>
  <si>
    <t>Granola bar</t>
  </si>
  <si>
    <t>Pretzels</t>
  </si>
  <si>
    <t>Popcorn</t>
  </si>
  <si>
    <t>http://www.google.co.uk/#hl=en&amp;q=calories+in+canned+pineapple&amp;oq=calories+in+tinned+pi&amp;gs_l=serp.1.0.0i10l6j0i30l3j0i5i10.3218.6979.0.8134.14.13.1.0.0.0.265.1261.0j4j3.7.0.les%3B..0.0...1c.1.ulFbHQY_qMA&amp;bav=on.2,or.r_gc.r_pw.&amp;fp=f86fe8e23bbb37de&amp;bpcl=35466521&amp;biw=1440&amp;bih=695</t>
  </si>
  <si>
    <t>http://caloriecount.about.com</t>
  </si>
  <si>
    <t>Monday</t>
  </si>
  <si>
    <t>Tuesday</t>
  </si>
  <si>
    <t>Wednesday</t>
  </si>
  <si>
    <t>Thursday</t>
  </si>
  <si>
    <t>Friday</t>
  </si>
  <si>
    <t>Weekly Total</t>
  </si>
  <si>
    <t>Saturday</t>
  </si>
  <si>
    <t>Sunday</t>
  </si>
  <si>
    <t>Duration</t>
  </si>
  <si>
    <t>Week 1</t>
  </si>
  <si>
    <t>Week 2</t>
  </si>
  <si>
    <t>Week 3</t>
  </si>
  <si>
    <t>Week 4</t>
  </si>
  <si>
    <t>Week 5</t>
  </si>
  <si>
    <t>Week 6</t>
  </si>
  <si>
    <t>Week 7</t>
  </si>
  <si>
    <t>Week 8</t>
  </si>
  <si>
    <t>Week 9</t>
  </si>
  <si>
    <t>Week 10</t>
  </si>
  <si>
    <t>Calorie Intake Each Week</t>
  </si>
  <si>
    <t>Calories used in living each week</t>
  </si>
  <si>
    <t>Calories used in activity each week</t>
  </si>
  <si>
    <t>Difference Between Calorie Intake and Use</t>
  </si>
  <si>
    <t>Weight Difference</t>
  </si>
  <si>
    <t>Weight This Week (kg)</t>
  </si>
  <si>
    <t>Updated BMI</t>
  </si>
  <si>
    <t>Chosen Activity</t>
  </si>
  <si>
    <t>Pounds</t>
  </si>
  <si>
    <t>Kilos</t>
  </si>
  <si>
    <t xml:space="preserve">Meters </t>
  </si>
  <si>
    <t>Inches</t>
  </si>
  <si>
    <t xml:space="preserve">Male Metric BMR calculation </t>
  </si>
  <si>
    <t xml:space="preserve">Female Metric BMR calculation </t>
  </si>
  <si>
    <t xml:space="preserve">Male Imperial BMR calculation </t>
  </si>
  <si>
    <t xml:space="preserve">Female Imperial BMR calculation </t>
  </si>
  <si>
    <t>Boxercise</t>
  </si>
  <si>
    <t>Kickboxing</t>
  </si>
  <si>
    <t>Step</t>
  </si>
  <si>
    <t>Swimming_Breaststroke</t>
  </si>
  <si>
    <t>Zumba</t>
  </si>
  <si>
    <t>This is in the</t>
  </si>
  <si>
    <t>This is the number of calories that you would burn in one day while remaining sedentary.</t>
  </si>
  <si>
    <t>Kg</t>
  </si>
  <si>
    <t xml:space="preserve">First, you can use this list to set the difficulty level of your exercise choice depending on your fitness level. </t>
  </si>
  <si>
    <t>Medium Impact</t>
  </si>
  <si>
    <t>John Davis</t>
  </si>
  <si>
    <t>Calories per 100g</t>
  </si>
  <si>
    <t>Portion size (g)</t>
  </si>
  <si>
    <t>Total week Calories</t>
  </si>
  <si>
    <t>Food List</t>
  </si>
  <si>
    <t>Nothing</t>
  </si>
  <si>
    <t>Occupation</t>
  </si>
  <si>
    <t>Kids(6-10)</t>
  </si>
  <si>
    <t>Adult Women</t>
  </si>
  <si>
    <t>Adult Men</t>
  </si>
  <si>
    <t>Girls/Boys, Teens(11-17,Puberty)</t>
  </si>
  <si>
    <t>Suggested Calories/Day</t>
  </si>
  <si>
    <t>Babies (9-12 Months)</t>
  </si>
  <si>
    <t>Progress</t>
  </si>
  <si>
    <t>BMI Key.</t>
  </si>
  <si>
    <t>Underweight.</t>
  </si>
  <si>
    <t>Normal.</t>
  </si>
  <si>
    <t>Overweight.</t>
  </si>
  <si>
    <t>Obese.</t>
  </si>
  <si>
    <t>Starting BMI</t>
  </si>
  <si>
    <t>Weight in pounds</t>
  </si>
  <si>
    <t>Height in Inches</t>
  </si>
  <si>
    <t>metric</t>
  </si>
  <si>
    <t>imperial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</si>
</sst>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color theme="1"/>
      <name val="Calibri"/>
      <family val="2"/>
      <scheme val="minor"/>
    </font>
    <font>
      <sz val="11"/>
      <name val="Calibri"/>
      <family val="2"/>
      <scheme val="minor"/>
    </font>
    <font>
      <sz val="10"/>
      <color rgb="FF000000"/>
      <name val="Verdana"/>
      <family val="2"/>
    </font>
    <font>
      <sz val="11"/>
      <color theme="1"/>
      <name val="Arial"/>
      <family val="2"/>
    </font>
    <font>
      <sz val="11"/>
      <color rgb="FF000000"/>
      <name val="Calibri"/>
      <family val="2"/>
      <scheme val="minor"/>
    </font>
    <font>
      <b/>
      <shadow/>
      <sz val="28"/>
      <color rgb="FF000000"/>
      <name val="Calibri"/>
      <family val="2"/>
      <scheme val="minor"/>
    </font>
    <font>
      <u/>
      <sz val="11"/>
      <color theme="10"/>
      <name val="Calibri"/>
      <family val="2"/>
    </font>
    <font>
      <sz val="10"/>
      <color indexed="8"/>
      <name val="Arial"/>
    </font>
    <font>
      <sz val="11"/>
      <color indexed="8"/>
      <name val="Calibri"/>
    </font>
    <font>
      <sz val="10"/>
      <color indexed="8"/>
      <name val="Arial"/>
      <family val="2"/>
    </font>
    <font>
      <sz val="11"/>
      <color indexed="8"/>
      <name val="Calibri"/>
      <family val="2"/>
    </font>
    <font>
      <b/>
      <sz val="22"/>
      <color rgb="FFFF0000"/>
      <name val="Calibri"/>
      <family val="2"/>
      <scheme val="minor"/>
    </font>
    <font>
      <sz val="24"/>
      <color theme="1"/>
      <name val="Calibri"/>
      <family val="2"/>
      <scheme val="minor"/>
    </font>
    <font>
      <sz val="10"/>
      <color theme="1"/>
      <name val="Calibri"/>
      <family val="2"/>
      <scheme val="minor"/>
    </font>
    <font>
      <b/>
      <sz val="10"/>
      <color theme="1"/>
      <name val="Calibri"/>
      <family val="2"/>
      <scheme val="minor"/>
    </font>
    <font>
      <sz val="9"/>
      <color theme="1"/>
      <name val="Calibri"/>
      <family val="2"/>
      <scheme val="minor"/>
    </font>
    <font>
      <sz val="11"/>
      <color rgb="FF222222"/>
      <name val="Calibri"/>
      <family val="2"/>
      <scheme val="minor"/>
    </font>
    <font>
      <sz val="11"/>
      <color rgb="FF006100"/>
      <name val="Calibri"/>
      <family val="2"/>
      <scheme val="minor"/>
    </font>
    <font>
      <sz val="11"/>
      <color theme="3" tint="0.39997558519241921"/>
      <name val="Calibri"/>
      <family val="2"/>
      <scheme val="minor"/>
    </font>
    <font>
      <sz val="11"/>
      <color rgb="FF008000"/>
      <name val="Calibri"/>
      <family val="2"/>
      <scheme val="minor"/>
    </font>
    <font>
      <sz val="11"/>
      <color theme="5" tint="-0.249977111117893"/>
      <name val="Calibri"/>
      <family val="2"/>
      <scheme val="minor"/>
    </font>
    <font>
      <sz val="11"/>
      <color theme="5" tint="0.39997558519241921"/>
      <name val="Calibri"/>
      <family val="2"/>
      <scheme val="minor"/>
    </font>
    <font>
      <sz val="14"/>
      <color rgb="FF222222"/>
      <name val="Arial"/>
      <family val="2"/>
    </font>
    <font>
      <sz val="11"/>
      <color rgb="FF9C0006"/>
      <name val="Calibri"/>
      <family val="2"/>
      <scheme val="minor"/>
    </font>
  </fonts>
  <fills count="17">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theme="6" tint="0.59996337778862885"/>
        <bgColor indexed="64"/>
      </patternFill>
    </fill>
    <fill>
      <patternFill patternType="solid">
        <fgColor theme="8" tint="0.79998168889431442"/>
        <bgColor indexed="64"/>
      </patternFill>
    </fill>
    <fill>
      <patternFill patternType="solid">
        <fgColor theme="8" tint="0.39994506668294322"/>
        <bgColor indexed="64"/>
      </patternFill>
    </fill>
    <fill>
      <patternFill patternType="solid">
        <fgColor theme="8" tint="0.59996337778862885"/>
        <bgColor indexed="64"/>
      </patternFill>
    </fill>
    <fill>
      <patternFill patternType="solid">
        <fgColor rgb="FF0070C0"/>
        <bgColor indexed="64"/>
      </patternFill>
    </fill>
    <fill>
      <patternFill patternType="solid">
        <fgColor rgb="FFC6EFCE"/>
      </patternFill>
    </fill>
    <fill>
      <patternFill patternType="solid">
        <fgColor theme="4" tint="0.59999389629810485"/>
        <bgColor indexed="64"/>
      </patternFill>
    </fill>
    <fill>
      <patternFill patternType="solid">
        <fgColor rgb="FFCCFFCC"/>
        <bgColor indexed="64"/>
      </patternFill>
    </fill>
    <fill>
      <patternFill patternType="solid">
        <fgColor theme="5" tint="0.59999389629810485"/>
        <bgColor indexed="64"/>
      </patternFill>
    </fill>
    <fill>
      <patternFill patternType="solid">
        <fgColor theme="5" tint="-0.499984740745262"/>
        <bgColor indexed="64"/>
      </patternFill>
    </fill>
    <fill>
      <patternFill patternType="solid">
        <fgColor rgb="FFFFC7CE"/>
      </patternFill>
    </fill>
    <fill>
      <patternFill patternType="solid">
        <fgColor theme="8" tint="-0.24994659260841701"/>
        <bgColor indexed="64"/>
      </patternFill>
    </fill>
  </fills>
  <borders count="26">
    <border>
      <left/>
      <right/>
      <top/>
      <bottom/>
      <diagonal/>
    </border>
    <border>
      <left style="thick">
        <color auto="1"/>
      </left>
      <right style="thick">
        <color auto="1"/>
      </right>
      <top style="thick">
        <color auto="1"/>
      </top>
      <bottom style="thick">
        <color auto="1"/>
      </bottom>
      <diagonal/>
    </border>
    <border>
      <left style="thin">
        <color indexed="64"/>
      </left>
      <right style="thin">
        <color indexed="64"/>
      </right>
      <top style="thin">
        <color indexed="64"/>
      </top>
      <bottom style="thin">
        <color indexed="64"/>
      </bottom>
      <diagonal/>
    </border>
    <border>
      <left style="thick">
        <color rgb="FF000000"/>
      </left>
      <right style="thick">
        <color rgb="FF000000"/>
      </right>
      <top style="thick">
        <color rgb="FF000000"/>
      </top>
      <bottom style="thick">
        <color rgb="FF000000"/>
      </bottom>
      <diagonal/>
    </border>
    <border>
      <left style="thin">
        <color indexed="22"/>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theme="1"/>
      </left>
      <right style="thin">
        <color theme="1"/>
      </right>
      <top style="thin">
        <color theme="1"/>
      </top>
      <bottom style="thin">
        <color theme="1"/>
      </bottom>
      <diagonal/>
    </border>
    <border>
      <left style="thin">
        <color rgb="FF00B0F0"/>
      </left>
      <right style="thin">
        <color rgb="FF00B0F0"/>
      </right>
      <top style="thin">
        <color rgb="FF00B0F0"/>
      </top>
      <bottom style="thin">
        <color rgb="FF00B0F0"/>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ck">
        <color rgb="FFFF0000"/>
      </left>
      <right style="thick">
        <color rgb="FFFF0000"/>
      </right>
      <top style="thick">
        <color rgb="FFFF0000"/>
      </top>
      <bottom style="thick">
        <color rgb="FFFF0000"/>
      </bottom>
      <diagonal/>
    </border>
    <border>
      <left/>
      <right style="thick">
        <color auto="1"/>
      </right>
      <top style="thick">
        <color auto="1"/>
      </top>
      <bottom style="thick">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theme="1"/>
      </left>
      <right style="thick">
        <color theme="1"/>
      </right>
      <top style="thick">
        <color theme="1"/>
      </top>
      <bottom style="thick">
        <color theme="1"/>
      </bottom>
      <diagonal/>
    </border>
    <border>
      <left/>
      <right style="thick">
        <color auto="1"/>
      </right>
      <top style="thick">
        <color auto="1"/>
      </top>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rgb="FF000000"/>
      </left>
      <right style="thick">
        <color rgb="FF000000"/>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ck">
        <color auto="1"/>
      </left>
      <right/>
      <top style="thick">
        <color auto="1"/>
      </top>
      <bottom style="thick">
        <color auto="1"/>
      </bottom>
      <diagonal/>
    </border>
  </borders>
  <cellStyleXfs count="6">
    <xf numFmtId="0" fontId="0" fillId="0" borderId="0"/>
    <xf numFmtId="0" fontId="6" fillId="0" borderId="0" applyNumberFormat="0" applyFill="0" applyBorder="0" applyAlignment="0" applyProtection="0">
      <alignment vertical="top"/>
      <protection locked="0"/>
    </xf>
    <xf numFmtId="0" fontId="7" fillId="0" borderId="0"/>
    <xf numFmtId="0" fontId="9" fillId="0" borderId="0"/>
    <xf numFmtId="0" fontId="17" fillId="10" borderId="0" applyNumberFormat="0" applyBorder="0" applyAlignment="0" applyProtection="0"/>
    <xf numFmtId="0" fontId="23" fillId="15" borderId="0" applyNumberFormat="0" applyBorder="0" applyAlignment="0" applyProtection="0"/>
  </cellStyleXfs>
  <cellXfs count="142">
    <xf numFmtId="0" fontId="0" fillId="0" borderId="0" xfId="0"/>
    <xf numFmtId="0" fontId="0" fillId="0" borderId="0" xfId="0" applyAlignment="1">
      <alignment horizontal="center"/>
    </xf>
    <xf numFmtId="0" fontId="3" fillId="0" borderId="0" xfId="0" applyFont="1" applyAlignment="1">
      <alignment vertical="center" wrapText="1"/>
    </xf>
    <xf numFmtId="0" fontId="2" fillId="4" borderId="1" xfId="0" applyFont="1" applyFill="1" applyBorder="1" applyAlignment="1"/>
    <xf numFmtId="0" fontId="2" fillId="4" borderId="1" xfId="0" applyFont="1" applyFill="1" applyBorder="1" applyAlignment="1">
      <alignment wrapText="1"/>
    </xf>
    <xf numFmtId="0" fontId="4" fillId="0" borderId="3" xfId="0" applyFont="1" applyFill="1" applyBorder="1" applyAlignment="1">
      <alignment vertical="top"/>
    </xf>
    <xf numFmtId="0" fontId="4" fillId="0" borderId="3" xfId="0" applyFont="1" applyFill="1" applyBorder="1" applyAlignment="1">
      <alignment horizontal="center" vertical="top" wrapText="1"/>
    </xf>
    <xf numFmtId="0" fontId="4" fillId="0" borderId="3" xfId="0" applyFont="1" applyFill="1" applyBorder="1" applyAlignment="1">
      <alignment vertical="top" wrapText="1"/>
    </xf>
    <xf numFmtId="0" fontId="5" fillId="0" borderId="0" xfId="0" applyFont="1" applyAlignment="1">
      <alignment horizontal="center"/>
    </xf>
    <xf numFmtId="0" fontId="4" fillId="0" borderId="3" xfId="0" applyFont="1" applyFill="1" applyBorder="1" applyAlignment="1"/>
    <xf numFmtId="0" fontId="2" fillId="4" borderId="1" xfId="0" applyFont="1" applyFill="1" applyBorder="1" applyAlignment="1">
      <alignment horizontal="center" wrapText="1"/>
    </xf>
    <xf numFmtId="0" fontId="2" fillId="4" borderId="1" xfId="0" applyFont="1" applyFill="1" applyBorder="1" applyAlignment="1">
      <alignment horizontal="left" wrapText="1"/>
    </xf>
    <xf numFmtId="0" fontId="0" fillId="0" borderId="1" xfId="0" applyBorder="1"/>
    <xf numFmtId="0" fontId="6" fillId="0" borderId="0" xfId="1" applyAlignment="1" applyProtection="1"/>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0" xfId="0" applyBorder="1" applyAlignment="1">
      <alignment horizontal="center"/>
    </xf>
    <xf numFmtId="0" fontId="0" fillId="4" borderId="0" xfId="0" applyFill="1"/>
    <xf numFmtId="0" fontId="10" fillId="0" borderId="0" xfId="3" applyFont="1" applyFill="1" applyBorder="1" applyAlignment="1">
      <alignment horizontal="center"/>
    </xf>
    <xf numFmtId="0" fontId="10" fillId="0" borderId="6" xfId="3" applyFont="1" applyFill="1" applyBorder="1" applyAlignment="1">
      <alignment horizontal="center" wrapText="1"/>
    </xf>
    <xf numFmtId="0" fontId="10" fillId="0" borderId="4" xfId="3" applyFont="1" applyFill="1" applyBorder="1" applyAlignment="1">
      <alignment horizontal="center" wrapText="1"/>
    </xf>
    <xf numFmtId="0" fontId="8" fillId="0" borderId="5" xfId="2" applyFont="1" applyFill="1" applyBorder="1" applyAlignment="1">
      <alignment horizontal="center" wrapText="1"/>
    </xf>
    <xf numFmtId="0" fontId="8" fillId="0" borderId="4" xfId="2" applyFont="1" applyFill="1" applyBorder="1" applyAlignment="1">
      <alignment horizontal="center" wrapText="1"/>
    </xf>
    <xf numFmtId="0" fontId="7" fillId="0" borderId="0" xfId="2" applyAlignment="1">
      <alignment horizontal="center"/>
    </xf>
    <xf numFmtId="0" fontId="11" fillId="0" borderId="0" xfId="0" applyFont="1"/>
    <xf numFmtId="0" fontId="8" fillId="0" borderId="7" xfId="2" applyFont="1" applyFill="1" applyBorder="1" applyAlignment="1">
      <alignment horizontal="center" wrapText="1"/>
    </xf>
    <xf numFmtId="0" fontId="10" fillId="0" borderId="8" xfId="3" applyFont="1" applyFill="1" applyBorder="1" applyAlignment="1">
      <alignment horizontal="center" wrapText="1"/>
    </xf>
    <xf numFmtId="0" fontId="9" fillId="0" borderId="8" xfId="3" applyBorder="1" applyAlignment="1">
      <alignment horizontal="center"/>
    </xf>
    <xf numFmtId="0" fontId="8" fillId="0" borderId="8" xfId="2" applyFont="1" applyFill="1" applyBorder="1" applyAlignment="1">
      <alignment horizontal="center" wrapText="1"/>
    </xf>
    <xf numFmtId="0" fontId="10" fillId="0" borderId="10" xfId="3" applyFont="1" applyFill="1" applyBorder="1" applyAlignment="1">
      <alignment horizontal="center" wrapText="1"/>
    </xf>
    <xf numFmtId="0" fontId="10" fillId="0" borderId="9" xfId="3" applyFont="1" applyFill="1" applyBorder="1" applyAlignment="1">
      <alignment horizontal="center" wrapText="1"/>
    </xf>
    <xf numFmtId="0" fontId="10" fillId="0" borderId="11" xfId="3" applyFont="1" applyFill="1" applyBorder="1" applyAlignment="1">
      <alignment horizontal="center" wrapText="1"/>
    </xf>
    <xf numFmtId="0" fontId="0" fillId="0" borderId="0" xfId="0" applyAlignment="1"/>
    <xf numFmtId="0" fontId="0" fillId="0" borderId="12" xfId="0" applyBorder="1"/>
    <xf numFmtId="0" fontId="0" fillId="5" borderId="1" xfId="0" applyFill="1" applyBorder="1"/>
    <xf numFmtId="0" fontId="0" fillId="6" borderId="0" xfId="0" applyFill="1"/>
    <xf numFmtId="0" fontId="2" fillId="4" borderId="13" xfId="0" applyFont="1" applyFill="1" applyBorder="1" applyAlignment="1">
      <alignment wrapText="1"/>
    </xf>
    <xf numFmtId="0" fontId="9" fillId="0" borderId="10" xfId="3" applyBorder="1" applyAlignment="1">
      <alignment horizontal="center"/>
    </xf>
    <xf numFmtId="0" fontId="10" fillId="0" borderId="8" xfId="3" applyFont="1" applyFill="1" applyBorder="1" applyAlignment="1">
      <alignment wrapText="1"/>
    </xf>
    <xf numFmtId="0" fontId="10" fillId="0" borderId="8" xfId="3" applyFont="1" applyFill="1" applyBorder="1" applyAlignment="1">
      <alignment horizontal="right" wrapText="1"/>
    </xf>
    <xf numFmtId="0" fontId="9" fillId="0" borderId="8" xfId="3" applyBorder="1"/>
    <xf numFmtId="2" fontId="0" fillId="0" borderId="1" xfId="0" applyNumberFormat="1" applyBorder="1"/>
    <xf numFmtId="0" fontId="13" fillId="7" borderId="2" xfId="0" applyFont="1" applyFill="1" applyBorder="1"/>
    <xf numFmtId="0" fontId="13" fillId="6" borderId="2" xfId="0" applyFont="1" applyFill="1" applyBorder="1"/>
    <xf numFmtId="0" fontId="13" fillId="6" borderId="2" xfId="0" applyFont="1" applyFill="1" applyBorder="1" applyAlignment="1">
      <alignment wrapText="1"/>
    </xf>
    <xf numFmtId="0" fontId="10" fillId="0" borderId="10" xfId="3" applyFont="1" applyFill="1" applyBorder="1" applyAlignment="1">
      <alignment horizontal="right" wrapText="1"/>
    </xf>
    <xf numFmtId="0" fontId="2" fillId="4" borderId="17" xfId="0" applyFont="1" applyFill="1" applyBorder="1" applyAlignment="1">
      <alignment wrapText="1"/>
    </xf>
    <xf numFmtId="0" fontId="2" fillId="4" borderId="18" xfId="0" applyFont="1" applyFill="1" applyBorder="1" applyAlignment="1">
      <alignment wrapText="1"/>
    </xf>
    <xf numFmtId="0" fontId="2" fillId="4" borderId="16" xfId="0" applyFont="1" applyFill="1" applyBorder="1" applyAlignment="1">
      <alignment wrapText="1"/>
    </xf>
    <xf numFmtId="0" fontId="2" fillId="4" borderId="19" xfId="0" applyFont="1" applyFill="1" applyBorder="1" applyAlignment="1">
      <alignment horizontal="left" wrapText="1"/>
    </xf>
    <xf numFmtId="0" fontId="2" fillId="4" borderId="19" xfId="0" applyFont="1" applyFill="1" applyBorder="1" applyAlignment="1">
      <alignment horizontal="center" wrapText="1"/>
    </xf>
    <xf numFmtId="0" fontId="4" fillId="0" borderId="20" xfId="0" applyFont="1" applyFill="1" applyBorder="1" applyAlignment="1">
      <alignment vertical="top" wrapText="1"/>
    </xf>
    <xf numFmtId="0" fontId="4" fillId="0" borderId="20" xfId="0" applyFont="1" applyFill="1" applyBorder="1" applyAlignment="1">
      <alignment horizontal="center" vertical="top" wrapText="1"/>
    </xf>
    <xf numFmtId="0" fontId="13" fillId="7" borderId="2" xfId="0" applyFont="1" applyFill="1" applyBorder="1" applyAlignment="1"/>
    <xf numFmtId="0" fontId="2" fillId="6" borderId="22" xfId="0" applyFont="1" applyFill="1" applyBorder="1" applyAlignment="1">
      <alignment wrapText="1"/>
    </xf>
    <xf numFmtId="0" fontId="13" fillId="9" borderId="23" xfId="0" applyFont="1" applyFill="1" applyBorder="1" applyAlignment="1"/>
    <xf numFmtId="0" fontId="13" fillId="9" borderId="23" xfId="0" applyFont="1" applyFill="1" applyBorder="1" applyAlignment="1">
      <alignment wrapText="1"/>
    </xf>
    <xf numFmtId="0" fontId="12" fillId="6" borderId="0" xfId="0" applyFont="1" applyFill="1" applyBorder="1" applyAlignment="1"/>
    <xf numFmtId="0" fontId="13" fillId="6" borderId="0" xfId="0" applyFont="1" applyFill="1" applyBorder="1" applyAlignment="1">
      <alignment wrapText="1"/>
    </xf>
    <xf numFmtId="0" fontId="13" fillId="6" borderId="0" xfId="0" applyFont="1" applyFill="1" applyAlignment="1">
      <alignment wrapText="1"/>
    </xf>
    <xf numFmtId="0" fontId="14" fillId="6" borderId="2" xfId="0" applyFont="1" applyFill="1" applyBorder="1" applyAlignment="1">
      <alignment wrapText="1"/>
    </xf>
    <xf numFmtId="0" fontId="13" fillId="6" borderId="0" xfId="0" applyFont="1" applyFill="1" applyBorder="1" applyAlignment="1">
      <alignment horizontal="center" wrapText="1"/>
    </xf>
    <xf numFmtId="0" fontId="14" fillId="6" borderId="14" xfId="0" applyFont="1" applyFill="1" applyBorder="1" applyAlignment="1">
      <alignment horizontal="center" wrapText="1"/>
    </xf>
    <xf numFmtId="0" fontId="13" fillId="6" borderId="15" xfId="0" applyFont="1" applyFill="1" applyBorder="1" applyAlignment="1">
      <alignment horizontal="center" wrapText="1"/>
    </xf>
    <xf numFmtId="0" fontId="14" fillId="6" borderId="14" xfId="0" applyFont="1" applyFill="1" applyBorder="1" applyAlignment="1"/>
    <xf numFmtId="0" fontId="13" fillId="6" borderId="15" xfId="0" applyFont="1" applyFill="1" applyBorder="1" applyAlignment="1">
      <alignment wrapText="1"/>
    </xf>
    <xf numFmtId="1" fontId="13" fillId="6" borderId="2" xfId="0" applyNumberFormat="1" applyFont="1" applyFill="1" applyBorder="1" applyAlignment="1">
      <alignment wrapText="1"/>
    </xf>
    <xf numFmtId="0" fontId="0" fillId="6" borderId="0" xfId="0" applyFill="1" applyAlignment="1"/>
    <xf numFmtId="0" fontId="0" fillId="6" borderId="2" xfId="0" applyFill="1" applyBorder="1"/>
    <xf numFmtId="0" fontId="2" fillId="6" borderId="23" xfId="0" applyFont="1" applyFill="1" applyBorder="1" applyAlignment="1">
      <alignment wrapText="1"/>
    </xf>
    <xf numFmtId="0" fontId="2" fillId="8" borderId="22" xfId="0" applyFont="1" applyFill="1" applyBorder="1" applyAlignment="1">
      <alignment wrapText="1"/>
    </xf>
    <xf numFmtId="0" fontId="2" fillId="8" borderId="22" xfId="0" applyFont="1" applyFill="1" applyBorder="1" applyAlignment="1">
      <alignment horizontal="center" wrapText="1"/>
    </xf>
    <xf numFmtId="0" fontId="2" fillId="8" borderId="22" xfId="0" applyFont="1" applyFill="1" applyBorder="1" applyAlignment="1">
      <alignment horizontal="left" wrapText="1"/>
    </xf>
    <xf numFmtId="0" fontId="4" fillId="0" borderId="3" xfId="0" applyFont="1" applyFill="1" applyBorder="1" applyAlignment="1">
      <alignment horizontal="center" wrapText="1"/>
    </xf>
    <xf numFmtId="0" fontId="4" fillId="0" borderId="3" xfId="0" applyFont="1" applyFill="1" applyBorder="1" applyAlignment="1">
      <alignment wrapText="1"/>
    </xf>
    <xf numFmtId="0" fontId="2" fillId="8" borderId="23" xfId="0" applyFont="1" applyFill="1" applyBorder="1" applyAlignment="1">
      <alignment horizontal="left" wrapText="1"/>
    </xf>
    <xf numFmtId="0" fontId="2" fillId="8" borderId="23" xfId="0" applyFont="1" applyFill="1" applyBorder="1" applyAlignment="1">
      <alignment horizontal="center" wrapText="1"/>
    </xf>
    <xf numFmtId="0" fontId="4" fillId="7" borderId="24" xfId="0" applyFont="1" applyFill="1" applyBorder="1" applyAlignment="1"/>
    <xf numFmtId="0" fontId="4" fillId="7" borderId="24" xfId="0" applyFont="1" applyFill="1" applyBorder="1" applyAlignment="1">
      <alignment horizontal="center" wrapText="1"/>
    </xf>
    <xf numFmtId="0" fontId="4" fillId="7" borderId="24" xfId="0" applyFont="1" applyFill="1" applyBorder="1" applyAlignment="1">
      <alignment wrapText="1"/>
    </xf>
    <xf numFmtId="0" fontId="2" fillId="6" borderId="22" xfId="0" applyFont="1" applyFill="1" applyBorder="1" applyAlignment="1">
      <alignment horizontal="center" wrapText="1"/>
    </xf>
    <xf numFmtId="0" fontId="2" fillId="6" borderId="23" xfId="0" applyFont="1" applyFill="1" applyBorder="1" applyAlignment="1">
      <alignment horizontal="center" wrapText="1"/>
    </xf>
    <xf numFmtId="0" fontId="0" fillId="8" borderId="0" xfId="0" applyFill="1"/>
    <xf numFmtId="0" fontId="14" fillId="8" borderId="2" xfId="0" applyFont="1" applyFill="1" applyBorder="1" applyAlignment="1">
      <alignment wrapText="1"/>
    </xf>
    <xf numFmtId="0" fontId="13" fillId="8" borderId="0" xfId="0" applyFont="1" applyFill="1" applyAlignment="1">
      <alignment wrapText="1"/>
    </xf>
    <xf numFmtId="0" fontId="13" fillId="8" borderId="0" xfId="0" applyFont="1" applyFill="1" applyBorder="1" applyAlignment="1">
      <alignment horizontal="center" wrapText="1"/>
    </xf>
    <xf numFmtId="0" fontId="14" fillId="8" borderId="14" xfId="0" applyFont="1" applyFill="1" applyBorder="1" applyAlignment="1">
      <alignment horizontal="center" wrapText="1"/>
    </xf>
    <xf numFmtId="0" fontId="13" fillId="8" borderId="15" xfId="0" applyFont="1" applyFill="1" applyBorder="1" applyAlignment="1">
      <alignment horizontal="center" wrapText="1"/>
    </xf>
    <xf numFmtId="0" fontId="13" fillId="8" borderId="0" xfId="0" applyFont="1" applyFill="1" applyBorder="1" applyAlignment="1">
      <alignment wrapText="1"/>
    </xf>
    <xf numFmtId="0" fontId="13" fillId="8" borderId="2" xfId="0" applyFont="1" applyFill="1" applyBorder="1" applyAlignment="1">
      <alignment wrapText="1"/>
    </xf>
    <xf numFmtId="2" fontId="13" fillId="8" borderId="2" xfId="0" applyNumberFormat="1" applyFont="1" applyFill="1" applyBorder="1" applyAlignment="1">
      <alignment wrapText="1"/>
    </xf>
    <xf numFmtId="0" fontId="14" fillId="8" borderId="14" xfId="0" applyFont="1" applyFill="1" applyBorder="1" applyAlignment="1"/>
    <xf numFmtId="0" fontId="13" fillId="8" borderId="15" xfId="0" applyFont="1" applyFill="1" applyBorder="1" applyAlignment="1">
      <alignment wrapText="1"/>
    </xf>
    <xf numFmtId="1" fontId="13" fillId="8" borderId="2" xfId="0" applyNumberFormat="1" applyFont="1" applyFill="1" applyBorder="1" applyAlignment="1">
      <alignment wrapText="1"/>
    </xf>
    <xf numFmtId="0" fontId="0" fillId="8" borderId="0" xfId="0" applyFill="1" applyAlignment="1"/>
    <xf numFmtId="0" fontId="0" fillId="7" borderId="0" xfId="0" applyFill="1"/>
    <xf numFmtId="0" fontId="14" fillId="7" borderId="2" xfId="0" applyFont="1" applyFill="1" applyBorder="1" applyAlignment="1">
      <alignment wrapText="1"/>
    </xf>
    <xf numFmtId="0" fontId="13" fillId="7" borderId="0" xfId="0" applyFont="1" applyFill="1" applyAlignment="1">
      <alignment wrapText="1"/>
    </xf>
    <xf numFmtId="0" fontId="13" fillId="7" borderId="0" xfId="0" applyFont="1" applyFill="1" applyBorder="1" applyAlignment="1">
      <alignment horizontal="center" wrapText="1"/>
    </xf>
    <xf numFmtId="0" fontId="14" fillId="7" borderId="14" xfId="0" applyFont="1" applyFill="1" applyBorder="1" applyAlignment="1">
      <alignment horizontal="center" wrapText="1"/>
    </xf>
    <xf numFmtId="0" fontId="13" fillId="7" borderId="15" xfId="0" applyFont="1" applyFill="1" applyBorder="1" applyAlignment="1">
      <alignment horizontal="center" wrapText="1"/>
    </xf>
    <xf numFmtId="0" fontId="13" fillId="7" borderId="2" xfId="0" applyFont="1" applyFill="1" applyBorder="1" applyAlignment="1">
      <alignment wrapText="1"/>
    </xf>
    <xf numFmtId="0" fontId="14" fillId="7" borderId="21" xfId="0" applyFont="1" applyFill="1" applyBorder="1" applyAlignment="1">
      <alignment wrapText="1"/>
    </xf>
    <xf numFmtId="2" fontId="13" fillId="7" borderId="21" xfId="0" applyNumberFormat="1" applyFont="1" applyFill="1" applyBorder="1" applyAlignment="1">
      <alignment wrapText="1"/>
    </xf>
    <xf numFmtId="0" fontId="14" fillId="7" borderId="14" xfId="0" applyFont="1" applyFill="1" applyBorder="1" applyAlignment="1"/>
    <xf numFmtId="0" fontId="13" fillId="7" borderId="15" xfId="0" applyFont="1" applyFill="1" applyBorder="1" applyAlignment="1">
      <alignment wrapText="1"/>
    </xf>
    <xf numFmtId="1" fontId="13" fillId="7" borderId="2" xfId="0" applyNumberFormat="1" applyFont="1" applyFill="1" applyBorder="1" applyAlignment="1">
      <alignment wrapText="1"/>
    </xf>
    <xf numFmtId="0" fontId="0" fillId="7" borderId="0" xfId="0" applyFill="1" applyAlignment="1"/>
    <xf numFmtId="0" fontId="15" fillId="0" borderId="0" xfId="0" applyFont="1"/>
    <xf numFmtId="0" fontId="0" fillId="0" borderId="0" xfId="0" applyFont="1"/>
    <xf numFmtId="0" fontId="17" fillId="10" borderId="1" xfId="4" applyBorder="1"/>
    <xf numFmtId="0" fontId="0" fillId="0" borderId="2" xfId="0" applyBorder="1"/>
    <xf numFmtId="0" fontId="18" fillId="11" borderId="2" xfId="0" applyFont="1" applyFill="1" applyBorder="1"/>
    <xf numFmtId="0" fontId="19" fillId="12" borderId="2" xfId="0" applyFont="1" applyFill="1" applyBorder="1"/>
    <xf numFmtId="0" fontId="20" fillId="13" borderId="2" xfId="0" applyFont="1" applyFill="1" applyBorder="1"/>
    <xf numFmtId="0" fontId="21" fillId="14" borderId="2" xfId="0" applyFont="1" applyFill="1" applyBorder="1"/>
    <xf numFmtId="0" fontId="22" fillId="0" borderId="0" xfId="0" applyFont="1"/>
    <xf numFmtId="1" fontId="0" fillId="0" borderId="1" xfId="0" applyNumberFormat="1" applyBorder="1"/>
    <xf numFmtId="164" fontId="0" fillId="0" borderId="0" xfId="0" applyNumberFormat="1"/>
    <xf numFmtId="0" fontId="0" fillId="0" borderId="0" xfId="0" applyFont="1" applyFill="1" applyBorder="1" applyAlignment="1">
      <alignment horizontal="center" vertical="center"/>
    </xf>
    <xf numFmtId="164" fontId="0" fillId="0" borderId="0" xfId="0" applyNumberFormat="1" applyBorder="1"/>
    <xf numFmtId="0" fontId="0" fillId="8" borderId="1" xfId="0" applyFill="1" applyBorder="1"/>
    <xf numFmtId="0" fontId="0" fillId="7" borderId="1" xfId="0" applyFill="1" applyBorder="1"/>
    <xf numFmtId="2" fontId="17" fillId="10" borderId="1" xfId="4" applyNumberFormat="1" applyBorder="1"/>
    <xf numFmtId="0" fontId="23" fillId="15" borderId="1" xfId="5" applyBorder="1"/>
    <xf numFmtId="0" fontId="1" fillId="7" borderId="1" xfId="0" applyFont="1" applyFill="1" applyBorder="1"/>
    <xf numFmtId="0" fontId="0" fillId="7" borderId="13" xfId="0" applyFill="1" applyBorder="1"/>
    <xf numFmtId="0" fontId="0" fillId="7" borderId="25" xfId="0" applyFill="1" applyBorder="1"/>
    <xf numFmtId="0" fontId="0" fillId="16" borderId="1" xfId="0" applyFill="1" applyBorder="1" applyAlignment="1">
      <alignment wrapText="1"/>
    </xf>
    <xf numFmtId="0" fontId="0" fillId="16" borderId="1" xfId="0" applyFont="1" applyFill="1" applyBorder="1" applyAlignment="1">
      <alignment wrapText="1"/>
    </xf>
    <xf numFmtId="164" fontId="1" fillId="7" borderId="1" xfId="0" applyNumberFormat="1" applyFont="1" applyFill="1" applyBorder="1"/>
    <xf numFmtId="1" fontId="0" fillId="7" borderId="1" xfId="0" applyNumberFormat="1" applyFill="1" applyBorder="1"/>
    <xf numFmtId="164" fontId="0" fillId="7" borderId="1" xfId="0" applyNumberFormat="1" applyFill="1" applyBorder="1"/>
    <xf numFmtId="0" fontId="16" fillId="7" borderId="1" xfId="0" applyNumberFormat="1" applyFont="1" applyFill="1" applyBorder="1"/>
    <xf numFmtId="0" fontId="4" fillId="7" borderId="1" xfId="0" applyNumberFormat="1" applyFont="1" applyFill="1" applyBorder="1"/>
    <xf numFmtId="0" fontId="4" fillId="7" borderId="1" xfId="0" applyNumberFormat="1" applyFont="1" applyFill="1" applyBorder="1" applyAlignment="1">
      <alignment vertical="center"/>
    </xf>
    <xf numFmtId="164" fontId="1" fillId="2" borderId="1" xfId="0" applyNumberFormat="1" applyFont="1" applyFill="1" applyBorder="1"/>
    <xf numFmtId="2" fontId="1" fillId="3" borderId="1" xfId="0" applyNumberFormat="1" applyFont="1" applyFill="1" applyBorder="1"/>
    <xf numFmtId="164" fontId="16" fillId="0" borderId="0" xfId="0" applyNumberFormat="1" applyFont="1"/>
    <xf numFmtId="0" fontId="0" fillId="4" borderId="0" xfId="0" applyNumberFormat="1" applyFill="1" applyAlignment="1">
      <alignment horizontal="center" wrapText="1"/>
    </xf>
    <xf numFmtId="0" fontId="13" fillId="9" borderId="14" xfId="0" applyFont="1" applyFill="1" applyBorder="1" applyAlignment="1">
      <alignment horizontal="center"/>
    </xf>
    <xf numFmtId="0" fontId="13" fillId="9" borderId="15" xfId="0" applyFont="1" applyFill="1" applyBorder="1" applyAlignment="1">
      <alignment horizontal="center"/>
    </xf>
  </cellXfs>
  <cellStyles count="6">
    <cellStyle name="Bad" xfId="5" builtinId="27"/>
    <cellStyle name="Good" xfId="4" builtinId="26"/>
    <cellStyle name="Hyperlink" xfId="1" builtinId="8"/>
    <cellStyle name="Normal" xfId="0" builtinId="0"/>
    <cellStyle name="Normal_Information" xfId="2"/>
    <cellStyle name="Normal_Information_1" xfId="3"/>
  </cellStyles>
  <dxfs count="0"/>
  <tableStyles count="0" defaultTableStyle="TableStyleMedium2" defaultPivotStyle="PivotStyleLight16"/>
  <colors>
    <mruColors>
      <color rgb="FFFF00FF"/>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http://www.google.co.uk/imgres?q=bmi+calculation&amp;um=1&amp;hl=en&amp;sa=N&amp;biw=1440&amp;bih=695&amp;tbm=isch&amp;tbnid=tjcXZf7VKtB0VM:&amp;imgrefurl=http://www.valsamidis-surgery.com/en-bmi.html&amp;docid=fgTub0TqbZ-4HM&amp;imgurl=http://www.valsamidis-surgery.com/slices/BMI-Formula.png&amp;w=440&amp;h=300&amp;ei=lJMwUY-MNcaIhQfj4IGIBA&amp;zoom=1&amp;iact=rc&amp;sig=113084830129342905721&amp;page=1&amp;tbnh=132&amp;tbnw=188&amp;start=0&amp;ndsp=32&amp;ved=1t:429,r:2,s:0,i:113&amp;tx=85&amp;ty=90&amp;dur=12" TargetMode="External"/><Relationship Id="rId2" Type="http://schemas.openxmlformats.org/officeDocument/2006/relationships/hyperlink" Target="http://www.google.co.uk/imgres?q=bmi+calculation&amp;um=1&amp;hl=en&amp;sa=N&amp;biw=1440&amp;bih=695&amp;tbm=isch&amp;tbnid=tjcXZf7VKtB0VM:&amp;imgrefurl=http://www.valsamidis-surgery.com/en-bmi.html&amp;docid=fgTub0TqbZ-4HM&amp;imgurl=http://www.valsamidis-surgery.com/slices/BMI-Formula.png&amp;w=440&amp;h=300&amp;ei=lJMwUY-MNcaIhQfj4IGIBA&amp;zoom=1&amp;iact=rc&amp;sig=113084830129342905721&amp;page=1&amp;tbnh=132&amp;tbnw=188&amp;start=0&amp;ndsp=32&amp;ved=1t:429,r:2,s:0,i:113&amp;tx=74&amp;ty=4" TargetMode="External"/><Relationship Id="rId1" Type="http://schemas.openxmlformats.org/officeDocument/2006/relationships/image" Target="../media/image2.jpe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5</xdr:col>
      <xdr:colOff>401324</xdr:colOff>
      <xdr:row>17</xdr:row>
      <xdr:rowOff>155073</xdr:rowOff>
    </xdr:from>
    <xdr:ext cx="6283964" cy="937629"/>
    <xdr:sp macro="" textlink="">
      <xdr:nvSpPr>
        <xdr:cNvPr id="2" name="Rectangle 1"/>
        <xdr:cNvSpPr/>
      </xdr:nvSpPr>
      <xdr:spPr>
        <a:xfrm>
          <a:off x="3449324" y="3393573"/>
          <a:ext cx="6283964" cy="937629"/>
        </a:xfrm>
        <a:prstGeom prst="rect">
          <a:avLst/>
        </a:prstGeom>
        <a:noFill/>
      </xdr:spPr>
      <xdr:txBody>
        <a:bodyPr wrap="none" lIns="91440" tIns="45720" rIns="91440" bIns="45720">
          <a:spAutoFit/>
          <a:scene3d>
            <a:camera prst="orthographicFront"/>
            <a:lightRig rig="brightRoom" dir="t"/>
          </a:scene3d>
          <a:sp3d contourW="6350" prstMaterial="plastic">
            <a:bevelT w="20320" h="20320" prst="angle"/>
            <a:contourClr>
              <a:schemeClr val="accent1">
                <a:tint val="100000"/>
                <a:shade val="100000"/>
                <a:hueMod val="100000"/>
                <a:satMod val="100000"/>
              </a:schemeClr>
            </a:contourClr>
          </a:sp3d>
        </a:bodyPr>
        <a:lstStyle/>
        <a:p>
          <a:pPr algn="ctr"/>
          <a:r>
            <a:rPr lang="en-US" sz="5400" b="1" cap="all" spc="0">
              <a:ln w="9000" cmpd="sng">
                <a:solidFill>
                  <a:schemeClr val="tx1"/>
                </a:solidFill>
                <a:prstDash val="solid"/>
              </a:ln>
              <a:solidFill>
                <a:sysClr val="windowText" lastClr="000000"/>
              </a:solidFill>
              <a:effectLst>
                <a:reflection blurRad="12700" stA="28000" endPos="45000" dist="1000" dir="5400000" sy="-100000" algn="bl" rotWithShape="0"/>
              </a:effectLst>
            </a:rPr>
            <a:t>get</a:t>
          </a:r>
          <a:r>
            <a:rPr lang="en-US" sz="5400" b="1" cap="all" spc="0" baseline="0">
              <a:ln w="9000" cmpd="sng">
                <a:solidFill>
                  <a:schemeClr val="tx1"/>
                </a:solidFill>
                <a:prstDash val="solid"/>
              </a:ln>
              <a:solidFill>
                <a:sysClr val="windowText" lastClr="000000"/>
              </a:solidFill>
              <a:effectLst>
                <a:reflection blurRad="12700" stA="28000" endPos="45000" dist="1000" dir="5400000" sy="-100000" algn="bl" rotWithShape="0"/>
              </a:effectLst>
            </a:rPr>
            <a:t> up get moving</a:t>
          </a:r>
          <a:endParaRPr lang="en-US" sz="5400" b="1" cap="all" spc="0">
            <a:ln w="9000" cmpd="sng">
              <a:solidFill>
                <a:schemeClr val="tx1"/>
              </a:solidFill>
              <a:prstDash val="solid"/>
            </a:ln>
            <a:solidFill>
              <a:sysClr val="windowText" lastClr="000000"/>
            </a:solidFill>
            <a:effectLst>
              <a:outerShdw blurRad="19685" dist="12700" dir="5400000" algn="tl" rotWithShape="0">
                <a:schemeClr val="accent1">
                  <a:satMod val="130000"/>
                  <a:alpha val="60000"/>
                </a:schemeClr>
              </a:outerShdw>
              <a:reflection blurRad="10000" stA="55000" endPos="48000" dist="500" dir="5400000" sy="-100000" algn="bl" rotWithShape="0"/>
            </a:effectLst>
          </a:endParaRPr>
        </a:p>
      </xdr:txBody>
    </xdr:sp>
    <xdr:clientData/>
  </xdr:oneCellAnchor>
  <xdr:twoCellAnchor editAs="oneCell">
    <xdr:from>
      <xdr:col>4</xdr:col>
      <xdr:colOff>504824</xdr:colOff>
      <xdr:row>5</xdr:row>
      <xdr:rowOff>114299</xdr:rowOff>
    </xdr:from>
    <xdr:to>
      <xdr:col>10</xdr:col>
      <xdr:colOff>38099</xdr:colOff>
      <xdr:row>17</xdr:row>
      <xdr:rowOff>104774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43224" y="1066799"/>
          <a:ext cx="3190875" cy="2276475"/>
        </a:xfrm>
        <a:prstGeom prst="rect">
          <a:avLst/>
        </a:prstGeom>
      </xdr:spPr>
    </xdr:pic>
    <xdr:clientData/>
  </xdr:twoCellAnchor>
  <xdr:twoCellAnchor>
    <xdr:from>
      <xdr:col>10</xdr:col>
      <xdr:colOff>180975</xdr:colOff>
      <xdr:row>5</xdr:row>
      <xdr:rowOff>180974</xdr:rowOff>
    </xdr:from>
    <xdr:to>
      <xdr:col>16</xdr:col>
      <xdr:colOff>495300</xdr:colOff>
      <xdr:row>17</xdr:row>
      <xdr:rowOff>171449</xdr:rowOff>
    </xdr:to>
    <xdr:sp macro="" textlink="">
      <xdr:nvSpPr>
        <xdr:cNvPr id="4" name="TextBox 3"/>
        <xdr:cNvSpPr txBox="1"/>
      </xdr:nvSpPr>
      <xdr:spPr>
        <a:xfrm>
          <a:off x="6276975" y="1133474"/>
          <a:ext cx="3971925" cy="2276475"/>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lstStyle/>
        <a:p>
          <a:r>
            <a:rPr lang="en-GB" sz="1400">
              <a:solidFill>
                <a:sysClr val="windowText" lastClr="000000"/>
              </a:solidFill>
            </a:rPr>
            <a:t>Welcome to Get Up moving ,the fitness calculator! </a:t>
          </a:r>
        </a:p>
        <a:p>
          <a:r>
            <a:rPr lang="en-GB" sz="1400">
              <a:solidFill>
                <a:sysClr val="windowText" lastClr="000000"/>
              </a:solidFill>
            </a:rPr>
            <a:t>I would like</a:t>
          </a:r>
          <a:r>
            <a:rPr lang="en-GB" sz="1400" baseline="0">
              <a:solidFill>
                <a:sysClr val="windowText" lastClr="000000"/>
              </a:solidFill>
            </a:rPr>
            <a:t> for you to take as much time as you want to tell us about your diet and exercise traditions.We will also being providing you with tips on how to improve your fitness.</a:t>
          </a:r>
        </a:p>
        <a:p>
          <a:endParaRPr lang="en-GB" sz="1400" baseline="0">
            <a:solidFill>
              <a:sysClr val="windowText" lastClr="000000"/>
            </a:solidFill>
          </a:endParaRPr>
        </a:p>
        <a:p>
          <a:pPr algn="ctr"/>
          <a:r>
            <a:rPr lang="en-GB" sz="1400" baseline="0">
              <a:solidFill>
                <a:sysClr val="windowText" lastClr="000000"/>
              </a:solidFill>
            </a:rPr>
            <a:t>        Follow the Instructions and open the door to a     healthier lifestyle.</a:t>
          </a:r>
          <a:endParaRPr lang="en-GB" sz="14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209549</xdr:colOff>
      <xdr:row>5</xdr:row>
      <xdr:rowOff>152399</xdr:rowOff>
    </xdr:from>
    <xdr:to>
      <xdr:col>12</xdr:col>
      <xdr:colOff>57149</xdr:colOff>
      <xdr:row>7</xdr:row>
      <xdr:rowOff>133350</xdr:rowOff>
    </xdr:to>
    <xdr:sp macro="" textlink="">
      <xdr:nvSpPr>
        <xdr:cNvPr id="2" name="TextBox 1"/>
        <xdr:cNvSpPr txBox="1"/>
      </xdr:nvSpPr>
      <xdr:spPr>
        <a:xfrm>
          <a:off x="3943349" y="1104899"/>
          <a:ext cx="6696075" cy="3619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r>
            <a:rPr lang="en-GB" sz="1800" b="1" cap="none" spc="50">
              <a:ln w="11430"/>
              <a:solidFill>
                <a:sysClr val="windowText" lastClr="000000"/>
              </a:solidFill>
              <a:effectLst>
                <a:outerShdw blurRad="76200" dist="50800" dir="5400000" algn="tl" rotWithShape="0">
                  <a:srgbClr val="000000">
                    <a:alpha val="65000"/>
                  </a:srgbClr>
                </a:outerShdw>
              </a:effectLst>
            </a:rPr>
            <a:t>NOW</a:t>
          </a:r>
          <a:r>
            <a:rPr lang="en-GB" sz="1800" b="1" cap="none" spc="50" baseline="0">
              <a:ln w="11430"/>
              <a:solidFill>
                <a:sysClr val="windowText" lastClr="000000"/>
              </a:solidFill>
              <a:effectLst>
                <a:outerShdw blurRad="76200" dist="50800" dir="5400000" algn="tl" rotWithShape="0">
                  <a:srgbClr val="000000">
                    <a:alpha val="65000"/>
                  </a:srgbClr>
                </a:outerShdw>
              </a:effectLst>
            </a:rPr>
            <a:t> ,TELL US A LITTLE ABOUT YOURSELF...</a:t>
          </a:r>
          <a:endParaRPr lang="en-GB" sz="1800" b="1" cap="none" spc="50">
            <a:ln w="11430"/>
            <a:solidFill>
              <a:sysClr val="windowText" lastClr="000000"/>
            </a:solidFill>
            <a:effectLst>
              <a:outerShdw blurRad="76200" dist="50800" dir="5400000" algn="tl" rotWithShape="0">
                <a:srgbClr val="000000">
                  <a:alpha val="65000"/>
                </a:srgbClr>
              </a:outerShdw>
            </a:effectLst>
          </a:endParaRPr>
        </a:p>
      </xdr:txBody>
    </xdr:sp>
    <xdr:clientData/>
  </xdr:twoCellAnchor>
  <xdr:twoCellAnchor>
    <xdr:from>
      <xdr:col>0</xdr:col>
      <xdr:colOff>990599</xdr:colOff>
      <xdr:row>1</xdr:row>
      <xdr:rowOff>142875</xdr:rowOff>
    </xdr:from>
    <xdr:to>
      <xdr:col>11</xdr:col>
      <xdr:colOff>85724</xdr:colOff>
      <xdr:row>5</xdr:row>
      <xdr:rowOff>161924</xdr:rowOff>
    </xdr:to>
    <xdr:sp macro="" textlink="">
      <xdr:nvSpPr>
        <xdr:cNvPr id="3" name="TextBox 2"/>
        <xdr:cNvSpPr txBox="1"/>
      </xdr:nvSpPr>
      <xdr:spPr>
        <a:xfrm>
          <a:off x="990599" y="333375"/>
          <a:ext cx="9067800" cy="781049"/>
        </a:xfrm>
        <a:prstGeom prst="rect">
          <a:avLst/>
        </a:prstGeom>
        <a:ln>
          <a:noFill/>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4800" b="1" cap="none" spc="50">
              <a:ln w="11430"/>
              <a:solidFill>
                <a:srgbClr val="00B050"/>
              </a:solidFill>
              <a:effectLst>
                <a:outerShdw blurRad="76200" dist="50800" dir="5400000" algn="tl" rotWithShape="0">
                  <a:srgbClr val="000000">
                    <a:alpha val="65000"/>
                  </a:srgbClr>
                </a:outerShdw>
              </a:effectLst>
            </a:rPr>
            <a:t>           </a:t>
          </a:r>
          <a:r>
            <a:rPr lang="en-GB" sz="4800" b="1" cap="none" spc="50">
              <a:ln w="11430">
                <a:noFill/>
              </a:ln>
              <a:solidFill>
                <a:sysClr val="windowText" lastClr="000000"/>
              </a:solidFill>
              <a:effectLst>
                <a:outerShdw blurRad="76200" dist="50800" dir="5400000" algn="tl" rotWithShape="0">
                  <a:srgbClr val="000000">
                    <a:alpha val="65000"/>
                  </a:srgbClr>
                </a:outerShdw>
              </a:effectLst>
            </a:rPr>
            <a:t>GET</a:t>
          </a:r>
          <a:r>
            <a:rPr lang="en-GB" sz="4800" b="1" cap="none" spc="50" baseline="0">
              <a:ln w="11430">
                <a:noFill/>
              </a:ln>
              <a:solidFill>
                <a:sysClr val="windowText" lastClr="000000"/>
              </a:solidFill>
              <a:effectLst>
                <a:outerShdw blurRad="76200" dist="50800" dir="5400000" algn="tl" rotWithShape="0">
                  <a:srgbClr val="000000">
                    <a:alpha val="65000"/>
                  </a:srgbClr>
                </a:outerShdw>
              </a:effectLst>
            </a:rPr>
            <a:t> UP GET MOVING</a:t>
          </a:r>
          <a:endParaRPr lang="en-GB" sz="4800" b="1" cap="none" spc="50">
            <a:ln w="11430">
              <a:noFill/>
            </a:ln>
            <a:solidFill>
              <a:sysClr val="windowText" lastClr="000000"/>
            </a:solidFill>
            <a:effectLst>
              <a:outerShdw blurRad="76200" dist="50800" dir="5400000" algn="tl" rotWithShape="0">
                <a:srgbClr val="000000">
                  <a:alpha val="65000"/>
                </a:srgbClr>
              </a:outerShdw>
            </a:effectLst>
          </a:endParaRPr>
        </a:p>
      </xdr:txBody>
    </xdr:sp>
    <xdr:clientData/>
  </xdr:twoCellAnchor>
  <xdr:twoCellAnchor>
    <xdr:from>
      <xdr:col>9</xdr:col>
      <xdr:colOff>209549</xdr:colOff>
      <xdr:row>7</xdr:row>
      <xdr:rowOff>104775</xdr:rowOff>
    </xdr:from>
    <xdr:to>
      <xdr:col>17</xdr:col>
      <xdr:colOff>466724</xdr:colOff>
      <xdr:row>30</xdr:row>
      <xdr:rowOff>333375</xdr:rowOff>
    </xdr:to>
    <xdr:sp macro="" textlink="">
      <xdr:nvSpPr>
        <xdr:cNvPr id="7" name="TextBox 6"/>
        <xdr:cNvSpPr txBox="1"/>
      </xdr:nvSpPr>
      <xdr:spPr>
        <a:xfrm>
          <a:off x="11868149" y="1438275"/>
          <a:ext cx="5133975" cy="5238750"/>
        </a:xfrm>
        <a:prstGeom prst="rect">
          <a:avLst/>
        </a:prstGeom>
        <a:ln>
          <a:solidFill>
            <a:sysClr val="windowText" lastClr="000000"/>
          </a:solidFill>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lstStyle/>
        <a:p>
          <a:r>
            <a:rPr lang="en-GB" sz="3200" b="1" cap="none" spc="0">
              <a:ln w="17780" cmpd="sng">
                <a:solidFill>
                  <a:schemeClr val="bg1"/>
                </a:solidFill>
                <a:prstDash val="solid"/>
                <a:miter lim="800000"/>
              </a:ln>
              <a:solidFill>
                <a:sysClr val="windowText" lastClr="000000"/>
              </a:solidFill>
              <a:effectLst>
                <a:outerShdw blurRad="50800" algn="tl" rotWithShape="0">
                  <a:srgbClr val="000000"/>
                </a:outerShdw>
              </a:effectLst>
            </a:rPr>
            <a:t>IMPORTANT</a:t>
          </a:r>
          <a:r>
            <a:rPr lang="en-GB" sz="3200" b="1" cap="none" spc="0" baseline="0">
              <a:ln w="17780" cmpd="sng">
                <a:solidFill>
                  <a:schemeClr val="bg1"/>
                </a:solidFill>
                <a:prstDash val="solid"/>
                <a:miter lim="800000"/>
              </a:ln>
              <a:solidFill>
                <a:sysClr val="windowText" lastClr="000000"/>
              </a:solidFill>
              <a:effectLst>
                <a:outerShdw blurRad="50800" algn="tl" rotWithShape="0">
                  <a:srgbClr val="000000"/>
                </a:outerShdw>
              </a:effectLst>
            </a:rPr>
            <a:t>  INFORMATION</a:t>
          </a:r>
        </a:p>
        <a:p>
          <a:endParaRPr lang="en-GB" sz="3200" b="1" cap="none" spc="0" baseline="0">
            <a:ln w="17780" cmpd="sng">
              <a:solidFill>
                <a:srgbClr val="FFFFFF"/>
              </a:solidFill>
              <a:prstDash val="solid"/>
              <a:miter lim="800000"/>
            </a:ln>
            <a:solidFill>
              <a:srgbClr val="00B0F0"/>
            </a:solidFill>
            <a:effectLst>
              <a:outerShdw blurRad="50800" algn="tl" rotWithShape="0">
                <a:srgbClr val="000000"/>
              </a:outerShdw>
            </a:effectLst>
          </a:endParaRPr>
        </a:p>
        <a:p>
          <a:r>
            <a:rPr lang="en-GB" sz="2400" b="1">
              <a:solidFill>
                <a:schemeClr val="tx1"/>
              </a:solidFill>
            </a:rPr>
            <a:t>BMI - Body</a:t>
          </a:r>
          <a:r>
            <a:rPr lang="en-GB" sz="2400" b="1" baseline="0">
              <a:solidFill>
                <a:schemeClr val="tx1"/>
              </a:solidFill>
            </a:rPr>
            <a:t> mass index</a:t>
          </a:r>
          <a:endParaRPr lang="en-GB" sz="2400" b="1">
            <a:solidFill>
              <a:schemeClr val="tx1"/>
            </a:solidFill>
          </a:endParaRPr>
        </a:p>
        <a:p>
          <a:r>
            <a:rPr lang="en-GB" sz="1400" b="0">
              <a:solidFill>
                <a:schemeClr val="tx1"/>
              </a:solidFill>
            </a:rPr>
            <a:t>an index that expresses adult weight in relation to height. It is calculated as weight in kilograms divided by height in metres squared. A body mass index of less than 25 is considered normal, and one of over 30 implies obesity.</a:t>
          </a:r>
          <a:endParaRPr lang="en-GB" sz="1400" b="0" baseline="0">
            <a:solidFill>
              <a:schemeClr val="tx1"/>
            </a:solidFill>
          </a:endParaRPr>
        </a:p>
        <a:p>
          <a:endParaRPr lang="en-GB" sz="2400" b="1">
            <a:solidFill>
              <a:sysClr val="windowText" lastClr="000000"/>
            </a:solidFill>
          </a:endParaRPr>
        </a:p>
        <a:p>
          <a:endParaRPr lang="en-GB" sz="2400" b="1">
            <a:solidFill>
              <a:sysClr val="windowText" lastClr="000000"/>
            </a:solidFill>
          </a:endParaRPr>
        </a:p>
        <a:p>
          <a:endParaRPr lang="en-GB" sz="2400" b="1">
            <a:solidFill>
              <a:sysClr val="windowText" lastClr="000000"/>
            </a:solidFill>
          </a:endParaRPr>
        </a:p>
        <a:p>
          <a:endParaRPr lang="en-GB" sz="2400" b="1">
            <a:solidFill>
              <a:sysClr val="windowText" lastClr="000000"/>
            </a:solidFill>
          </a:endParaRPr>
        </a:p>
        <a:p>
          <a:r>
            <a:rPr lang="en-GB" sz="2400" b="1">
              <a:solidFill>
                <a:sysClr val="windowText" lastClr="000000"/>
              </a:solidFill>
            </a:rPr>
            <a:t>BMR  - Basal</a:t>
          </a:r>
          <a:r>
            <a:rPr lang="en-GB" sz="2400" b="1" baseline="0">
              <a:solidFill>
                <a:sysClr val="windowText" lastClr="000000"/>
              </a:solidFill>
            </a:rPr>
            <a:t> Metabolic Rate</a:t>
          </a:r>
          <a:endParaRPr lang="en-GB" sz="2400" b="1">
            <a:solidFill>
              <a:sysClr val="windowText" lastClr="000000"/>
            </a:solidFill>
          </a:endParaRPr>
        </a:p>
        <a:p>
          <a:r>
            <a:rPr lang="en-GB" sz="1400">
              <a:solidFill>
                <a:sysClr val="windowText" lastClr="000000"/>
              </a:solidFill>
              <a:effectLst/>
            </a:rPr>
            <a:t>is the number of calories your body burns at rest to maintain normal body functions. It is the amount of calories per day your body burns, regardless of exercise. It changes with age, weight, height, gender, diet and exercise habits.</a:t>
          </a:r>
          <a:endParaRPr lang="en-GB" sz="1400" b="1">
            <a:solidFill>
              <a:sysClr val="windowText" lastClr="000000"/>
            </a:solidFill>
          </a:endParaRPr>
        </a:p>
        <a:p>
          <a:endParaRPr lang="en-GB" sz="1400" b="1">
            <a:solidFill>
              <a:schemeClr val="tx1"/>
            </a:solidFill>
          </a:endParaRPr>
        </a:p>
      </xdr:txBody>
    </xdr:sp>
    <xdr:clientData/>
  </xdr:twoCellAnchor>
  <xdr:twoCellAnchor editAs="oneCell">
    <xdr:from>
      <xdr:col>0</xdr:col>
      <xdr:colOff>1047749</xdr:colOff>
      <xdr:row>2</xdr:row>
      <xdr:rowOff>9525</xdr:rowOff>
    </xdr:from>
    <xdr:to>
      <xdr:col>1</xdr:col>
      <xdr:colOff>542925</xdr:colOff>
      <xdr:row>5</xdr:row>
      <xdr:rowOff>95250</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49" y="390525"/>
          <a:ext cx="1390651" cy="657225"/>
        </a:xfrm>
        <a:prstGeom prst="rect">
          <a:avLst/>
        </a:prstGeom>
      </xdr:spPr>
    </xdr:pic>
    <xdr:clientData/>
  </xdr:twoCellAnchor>
  <xdr:twoCellAnchor editAs="oneCell">
    <xdr:from>
      <xdr:col>2</xdr:col>
      <xdr:colOff>0</xdr:colOff>
      <xdr:row>25</xdr:row>
      <xdr:rowOff>0</xdr:rowOff>
    </xdr:from>
    <xdr:to>
      <xdr:col>2</xdr:col>
      <xdr:colOff>304800</xdr:colOff>
      <xdr:row>26</xdr:row>
      <xdr:rowOff>104775</xdr:rowOff>
    </xdr:to>
    <xdr:sp macro="" textlink="">
      <xdr:nvSpPr>
        <xdr:cNvPr id="2049" name="AutoShape 1" descr="data:image/jpeg;base64,/9j/4AAQSkZJRgABAQAAAQABAAD/2wCEAAkGBxQTBhIQEhMVFhIWFB0VGBgYGR4gHBkbGBsaFxcaGRYbHCgiGB0lHhkXITEhKCkrLi4uHB8zOD8sNyktLi0BCgoKDg0OGxAQGzckICY2LTQwLjQsLC0vMDcwLy8tNzE0NC84LCwwNywvMi0sLTQvLDQvLCwvNCw0LC8sLCwsLP/AABEIALkBEAMBEQACEQEDEQH/xAAbAAEAAwEBAQEAAAAAAAAAAAAAAwQFBgIBB//EAE4QAAICAQIDBAUEDQkFCQAAAAECAAMRBBIFITEGE0FRFCIyYXEHI4GRFRYzNkJSU3JzkpOhsjVidIKxs8PS0yY3VaLBFyQlNENU4uPw/8QAGQEBAAMBAQAAAAAAAAAAAAAAAAIDBAEF/8QAPREAAgECAwQGCAQFBAMAAAAAAAECAxEEITESQVFxBRNhkaHBFCIyMzSBsfAVI9HhQlJTYnIGJJKiNVTC/9oADAMBAAIRAxEAPwD9xgCAIAgCAIAgCAIAgCAIAgCAIAgCAIAgCAIAgCAIAgCAIAgCAIAgCAIAgCAIAgCAIAgCAIAgCAIAgHi25VALMBkhRk4yTyAHvMlGLlojjaWp8F69+U3DeBuK55gHkDjy5RsS2dq2XEbSvbeQXcUpSgWPdWqMcBi4AJHI4JPOWRw9WUnGMW2uxkJVYRV21Y+6jVYNW0oQ7hcl8ZBVm9Tkd55Dl5ZPhOQp32r3yXDt38DspWtbeebOK0LcyNdWHUZZS4yB5kZ5dROrD1XFSUXZ9jOOrBOzavzKr8cROKW1WslaoqEOzAbjZu5c/Lb++WrCTlSjOCbbvklwsQdeMZuMsrWz5nviPG6qdZRWzLm5iAdwAACk7jnqCQAPeZyjhKlWE5Jez2dv2ztSvGEoxe8v6m9a9O1jnCKpZj5ADJMzwg5yUY6stlJRV2ZA424toVqtptptuwW5qK9hVTy6kOM+RHjNnokbSalfZcVpre/6ZcSlVn6t1qm+4scH41Xfp6vXQWvWthrDgsu4A9Ovj5SvEYWdKUsnsptXtkdpV41Es82r2JtLrt2vtoZdrphh5MjdGH0hgR5j3iVzo7NONRO6fg1u8yUal5OL3FTtBx0aUV7kZg7BcjpzI3dOeQuT0xy6iXYTCPEXs9Pv65eRCvXVK11qaXesdJvVDvKZCMcc8ZCsRnHPkeszbKU7N5X1Rbd7N0szBs43qk4jRS+mrza2PVuJIVebuR3Y5AfvIHjN6wmHlTlONR+r/bbPctd5ldeqpRi4rPt/Yl1fHbRbeaaBZVQcWMX2sSAGcVrtO4qD4kc+UjTwlO0FUnaUtFa64K/PkyUq8ry2Y3S1z+hY1PFbG7oaaoWd5X3u92KoFOMesFbLHPTErhh4La66WzZ2sld371kicqsnbYV758EWeDcR7/Q95tKkMyMpOcMjFGAI6jIPOVYmh1M9m99Gn2NXJ0qm3G9rF6UFggCAIAgCAct8onGbdLwWu2hgrG4ISQDyKO2MH3qJ6vRGFp4ms4VFdWv4oxY+tOlTUoa3/UorpeNFQfSNN0z0/wDrl7qdFJ22JffzKtnG/wAy+/kT9nu0eo+zp0GuRVu27kdOjcs/TyzzHkRK8XgaPUekYZ3jvT3E6GJqdZ1VZZ7iD5Q+P6nTazTJpmANgbI2g5IKhcZHvlnRGDoV4TlWWlt9uJDH4irSlFU950fZninpPAqb/Fl9b85fVb94M83G4fqK8qfDTluNmHq9bTUyHtfxY6bgNlqfdDhK+WfXY4HI9ccz9En0fhlXrqEtNXyRHFVXSpOS13Gd8nfGbtVw2172DMtuwcgMDapxge8mael8LSw9SMaSsmr+JTga06sG563HZHjV1/HeIVWsClNu2sYAwN9i9R15KOsdIYWlRoUZwWcld9y/UYWtOdWpGTyTy8Tq55JuEAQDO7RaE3cGtrX28bkPk6EOh/WUTThKqpVoyem/k8n4FVeG3TaWpxNvE37s8URTnUM+mUeIGwLTy/So36wntxoRv6JJ+zaT77v/AKtdx53Wyt18f4rrwy8V4lm3SjS8YWuy6qmtdLXXU9tYZW27u8AYkBWJ5kdTkSuNR4ii5Ri5NybaTs87Wyzuty4E3Hq6lm0lZWuu8m0lYXR8P2sWRtezISmwYNdx9RMnCZyR7jK6km51rqzUFfO++Or48ScEtmFnltcLcfDgZHE7aB2IbTWKPTVbLrt+cFneetYTjO0gn1uhBAmyjGs8aqsX+W9HfK1sl8uBlrOn6M4Net43vqdbp9JW/a/Vl0ViKKl5gHAbfkc/PA+qeTOpOGEp7LtnLyN6hGVeV1uXmYHDbEHCODWWlQgZlLPjAzXYFBJ6c8Ym+sputiYw1yyXNXM0LKFFy7fozp+2Y/2Zv8goLfmhgX/5QZ5fR3xMPDnbLxNmK91Iq8cYfbDp/wCian/BluGX+3n/AJQ/+jlX3keUvI5/h12nfs7oaKAvpYeptoHroQwa128QpXdzPIgjrmehWjWjiKtSr7Fpcnlkl23tyMdNwdGEYe1l+7OpuGe2dWPDSPv+Bsr2fvD/AL55cfg5X/mVu538ja/frk/qjXtoVvaVW5EcwDybkw5+B8ZjjOUdHYvcU9T2BykTphcDHe8b1epJztf0ZP5q1jL4+Lk5/NE34n8ujTpLetp/PTuRmo+tUnP5L5fuZlXE69LVrqLWxa11llaH2rRcMp3Y/C5nby6Ymp4epiHSqQXq2Sb4bOt+HEpVSNJTjLW7fO/D6FlNTVRwbTaLVk1KdMgNhbYu5AoZBYCCrcs+GRKnCpWrTr0PWe08rXdnvsTUowhGnUyyWd7fK5a7GfyUyrnuFtYUEjBarltPvGd2CeZGDKukfepv2mltc/vduZPCexlpfLkb0wGkQBAEAQBAOG+V/wC9ur+kL/d2z3f9P/Ey/wAX9Ueb0p7lc15nqvt24qA9A1PIfin/ACzj6Ii376J1Y9292+4odmNaNb21OquK1WVpsroOd3Q5JJAzgM3Lrz8hz0Y2k8JglSp+sm7uW4pw81XxHWTya0W8s9vfvu4V+mH95XKuivhMRy8mTx3v6XPzRa7EH0fjet4ceiP31Q/mPjP1ZT6zKukl11GliVvVnzX2yzB/l1J0eGaJOO/957Z6XS9U06nU2D+dyFYP045eRkcL+Rg6lbfL1V5na35teMN0c35FX5KP5M1P9JP8Ky3p33sP8fNkejfYlzZ4+T/76OLfp/8AEunelvhcPy8okcF76rz82aGs7NaxtZY68RsRWdmVQvJQSSFHreA5fRM9PH4aMFF0E2ks769uhdLD1nJtVLEP2q63/idv6v8A8pP8Rwv/AK67/wBiPo1f+q+46vQ0smirR3LuqKrOerEAAsfiec8mrJSm5RVk28uHYbYJqKTd2TyBIptxWkHBtTPxgHk8VoI52p9YgH37LUflU+uAYPoVRUVvrmfThg3dMVOcHcFa3G5lB8M5983+nJetGmlPjnyvbRMzejv2XJuPD99Te+y1H5VPrmA0nw8Vox91T6xAPlnE9O1ZU2oQRgjI5g9Z1Np3Rxq+RDw/WUVaNaherBRtBLDOB7IJ8cDAz7pOrU6ybna1yMIbEVHgT/ZajP3VPrErJlbS6nTpqrbe+UvYRkkjkqjCqPcOZ+LGWzquUYw3Lz1ZCMEpOW9lr7LUflU+uVEx9lqPyqfXAH2Wo/Kp9cA+HitGfuqfWIAPFaCOdqfWIBZ0+oV03IwYZxkecAlgCAIAgCAIBw3yv/e1V/SF/u7Z7v8Ap/4mX+L+qPN6U9yua8zr6dXX3K+unQfhDy+M8eVOd3k+43qcbanCdsdRXb2x0C6chtQtg3lDnC7lIDEeQDnHlnznvdHwnTwdZ1VaLWV/n+3zPMxcoyxFNQ9q+ZY7e/fdwr9MP7yqV9FfCYjl5Mljff0ufmix2xb0btLo+IdEJ7i0/wA1uh+gFj/VEr6OXpGGq4bf7S++7vJ4t9VVhW3aMn7CobfSte3XUWkJ7q68qv8A1H0SvpRqn1eGX8Cz5vMlg1tbVV/xPwRU+Sj+TNT/AEg/wrLunvew/wAfNkejfYlzZ4+T/wC+ji36f/EunelvhcPy8okcF76rz82X9b2NsfWWWDX6lQ7swUE4XcSdo9boM4lFPpSEIKLoxdklfiWTwUpScusauQ/aPb/xHVfrH/NJ/i1P+hHu/Yj6BL+o+86zQ0GvRV1li5RFUs3VtoA3H3nGZ5FWe3NyStdt24G+EdmKRPIEhAMrjvFvR205JQJZdsdm5BV2O+c55HKjrNeFw/XKdr3Sukt7ul5lNar1ey3o35Ms6HilN1DWVWKyqcMQfZI5ndnp9Mqq4erSkozjZslCrCavFkeg43p7rilVyOwGcA88dMjzHvHKSq4StSW1OLSOQrU5u0XciTjNaaDvb7agO8ZAVJwSGICgHmWAHMDxBknhZyqbFOL0T8NeXA510Yx2ptakPEu0NY4Nbfp3rsNe3PPI9crjOD5HMso4KbrRp1U1e/gRniI9W5Qd7FrS8c09hfu7kbuxubB6KOre8e8cpTPCV4W2otX0Jxr05X2ZaGC3aam/gyWmzY7O6Kgt2DcM7TZZyIAXDH49CcCegsBVo1nDZukk77N8uxZ6vLzWZk9KhUpqV7PPK9u9+P6nU6T/AMomWDnaMsOjcva5efWeVU9t2Vuzgbo+yszLo4uz0V2g1pXZqO7r35y6cxkYPtMVJXw24mqWGjCTg7tqN3bc/wBFo+0pVZySluby++3d2EzdodKNSKzfXvLFMZ/CBK4Pkcgjn5SCwWIcdpQdtflqS9IpJ7O1mVLdWh7SCtbvnAwLq1mABs5VpVn1ieTk4OPPoJdGnJYbblDLdl26t7radvDVlbnHrtlSz59mlvE0OF642d4jgC2pyjgdPxkYZ8GUg+45HhM1ekobMo6SV15r5Mupz2rp6ovygsEAQBAEAQBAEAQDN47wSrV6RargSquHGDjmAV6j3MZpwuLqYabnT1tYqrUYVY7M9DD/AOzjQ/i2frmbvxzF8V3Gb8OocPE1+C9mtNpWLU1AMRgsSS2PLJPIfCZMTj6+IVqksuGiL6OGpUs4Ik4nwKm/XUXWBi9LbkwcDOQ3MePNRI0cXUowlThpLX6HalCFSSlLVaEvGOFV6nQmm4EoSDyODkHIwfCQw+Inh59ZT1JVaUasdmWhNoNElOhSmsYRF2ge74yFWrKrNzlqyUIKEVFaIq8E4JVpaXSkEB33nJzzwB/0luJxdTENOpuViFKjGkmonzhfA6qNbfdWGD3tufJyM5ZuQ8ObGK+LqVoQhPSOS8F5CnRhTk5R1eppzMWiAIAgCAYfaSndq9D6u4DVhjyzjFVuCfLnj903YOWzCrnb1fNGeuruHPyZk8c0NllnE0qU7nqpxge3jO8AnkSVGPpE14WtCCoObyTl8uHjmUVqcpdYorVIcPxbxbTEX6q01kvhqa0Wv1CpDsKlPMHG0E+Hlmdq3p0p+pGN8vabbzvlm+dzsLTnHNu3YlbwRDw5TVdp9RYjmpLdUpwhYo1luUcqBnBAYbgPwh5ydZqop04NXap70r2jmv27CELwcZSWV5buLKt2LdBxYpWwV7asKVIJ5V5OzGRnm3wMsjenUw6lJXSlnfnv7NCDtONWy1tu5HT6qnHa3SsF5DT3KSByHrVbQT9eB8Z5lOX+0qJv+KP0kbZL86LXB+RF2Gb/AMAWogh63dXUgggmxmHUc+RB5SXSa/3DmtGlbuRDB5UlF6q/1ZtaxCdI6r1KED4kHExU2lNN8TRJXTscpWN3Z3hWxT6t9IYAZ27VdWz5YIIM9Z+riMRtPVS8WmjEs6VK3FHizSn7T9cNh3NqbmxtOT88dpA6nkBgySqL0yk75KMd/wDaHD8meW9/U7JPZHwnivU3IxeFjPanXOPZ201k+bqHY/Urp9c218sLSi9fWfydl9UzPTzrTa7DcmE0iAIAgCAIAgCAIAgCAIAgCAIAgCAIAgCAIAgCAIAgGfxPhS3WI++yuxM7XrIBAbG4EEEEHA6jwmihiHSTjZNPVP7uVVKSnZ3s1vR74Zw1aK2ClmZ23u7nLM2AMk/AAYHIYka9eVVpvJLJJaI7TpqCyLspLBAEAr6TRrWX2ZAdy+PAFvax5ZOT8SZZUqudtrcrffLTkRjBRvYsSskIBX0OjWqkquTli7E9WZjliT/+xyEsq1XUd3y7iMIKKsixKyQgCAIAgCAIAgCAIAgCAIAgCAIAgCAIAgCAIAgCAIAgCAIAgCAIAgCAIAgCAIAgCAIAgCAIAgCAIAgCAIAgCAIAgCAIAgCAIAgCAIAgCAIAgCAIAgCAIAgCAIAgCAIAgCAIAgCAIAgCAIAgCAIAgCAIAgCAIAgCAIAgCAIAgCAIAgCAIAgCAIAgCAIAgCAIAgCAIAgCAIAgCAIAgFDj3EfR+D2343FFyB5noo+siaMLQ6+tGnpcqrVOrpufAzLuF6lNCbRq7G1CruwQvdMQMlNm3IXwznPvmmOIoSnsOmlF5b9rne+vgVSpVVG6nn8rGVquOLZxSprNU+mps0SXKAyjLMzZ5spzy/smuGElClJRpqclNrR6JLgUSrqU1tS2U4p7jX7Map31N6i1r9ONprtYAEkg71DAAOByOceOJjxtOMYwbiozzul4PfYvw8pNtXvHKzOgnnmoQBAEAQBAEAQBAEAQBAEAQBAEAQBAEAQBAEAQBAEAQBAEAQBAKvFNCt/DrKH9l1KnHUZ6Ee8HnLaFaVGoqkdUQqQVSLi95k2065tIaCaBldpvDNuwRgkU7cBv6+JrjPBxn1i2v8crd99Plcoca7js5c/2/cm0XBe640ti7e5XSLp1GfWyjk9MYxgjnmQqYrrKLi/acnLszRKFHZqXWlkiXhPDno1lqKV9GY70XJzWx9tQMY2E+sOfIkjEjXrxrQi37ayb4rc+e7tJUqbpyaXs7uz9jVmQuEAQBAEAQBAEAQBAEAQBAEAQBAEAQBAEAQBAEAQBAEAQBAEAQBAEAQBAEAQBAEAQBAEAQBAEAQBAEAQBAEAQBAEAQBAEAQBAEAQBAEAQBAEAQBAEAQBAEAQBAEAQBAEAQBAEAQBAEAQBAEAQBAEAQBAEAQBAEAQBAEAQBAEAQBAEAQBAEAQBAEAQBAEAQBAEAQBAEAQBAEAQBAEAQBAEAQBAMfV8dFfpQZDnTqrgZ+6BwduOXLLAr48xNlPBufV2ftXXK2vhmUSr7O1daeP3oRHtKncadypAtqe1+f3Ja1y+4Y5kNhcecn6BPanFP2Wku1t5eGZH0lWi7apvlb7sedN2hY3V97R3ddrBUbvFYgtzUWIPYz05E8+uJ2eCioy2J3cdVZrTg9/gI4iV1tRsnpn9eBHXxsILFrrsstbV2VIhszkqNzHc33OsDw8PDrJPCOVnKSUVFNu3HlqyPXbN1FXd2rX+7Ir8R4678K4hUanoup0xYkPnmyuQUZcchtznl9GJZRwkIVaM1JSjKVtODWqf0IyrylGcWrNL7sXeH8as9IpqtoZBahNbFwSxVQxDqPYJHPqZRVwsNmU4TvsvNWta73cSyFaV1GUbX0z+7DsjrrrdLablwRc6g7gejsNuAOW3AGfHrHSFGlTlFU3uW7s1+fgcwtSc4tzW9/XyJrdQ1naHugSEpq7xsEjc9m5UBx1AAY48yvlIRgoYfbazk7LsSzffl48STk5Vdngr95mdk+OF9DpqFDXWd2GuctyrBJxvY5y58F6/CasfhFCc6j9VX9VW15Lh2lWGr7UYxWbtm+H7kmr7Vsuis1K6Zn0ykqLA4BYq23OzGQmcjdn6MSNPo6Mpqk6lpvdZ5b9ePZ4ieLcYuajeK338uH3Y0NZqDXxrTtk93fmplJOA4BdGA6DIDg+fq+Uz04KpRmt8c/lo19GvnxLpScakXueXma8xl4gCAIAgCAIAgCAIAgGD26sK9k9QykghRgg4I9ZfETf0XFSxcE192ZmxjaoSaOY4D2Oa/g9N51upU2IGIDchny5z1MV0mqNaVNUouz4GOjg3UpqTm8w51PDOPaZG1D36a9thD5yvMDlknGNwPLrzHvhdR0hQnJQUJxzy3nH1uFqxTltRZofKvqGTgFZRmU9+Oakg42P4iZ+goRniJKSvl5ot6Tk40lZ7/wBSx8netc8Pt0txJu09pQ5JJKsSQcnmRnd9AEr6XpRVSNamvVmr/fgTwE24unLWLNrtJxL0fgV1/iqHb+ceS/vImHB0Ovrxp8X4bzRXqdXTcjivkwa0cZ1NdzuzLWuQzE4JOfHoec9vptU3RhKmkk29x5/R22pyjN8DR0t7f9qtybm2dwDtydudtf4PSZ5wj+FxlbO+vzZbGT9NavlY7RrlBwWAPvM8VRb0R6F0fPSE/GX6xGxLgLo9qwIyDke6caa1On2cBg8c4I13FqLVKhAQLgerKji2sDlzw48fMzfhsXGlSnCWv8PY2rPwM1ag5zjJfP5O68SppuyzG7WCxx3dqNVTtzlEsZ7HyDyzuYfQol0+kFam4LOLTl2tJJeC8SuOFd57Tyd0uy92eOG8AddRUG0uir7sgtai5Z8dNqFB3ZJwc7jidrYyDjK1Sbvom7Jc3d37kcp4dpq8Yq2/70ItdpDp71taypLTrLbKt5YVutiYKPZt+bbAyDz5jHPMnSqKvFwUW1sRTta6s9Ut6OTj1bUm0ntNrhmvAh0tNuqu4n61RayhaVKMTWrbX9XvMesRuBJx49JOc6eHVDJ2Um81ZtXWdt2mWZyClVlUzWaSy03nQ6jhztrdG424p3b+f41ewbeXPn8J50K8VCpF/wAVrd9zVKm3KD4fofOz+itpF1bhdhuexGViSwsYuQV2jbjOOpzO4urTq7Mot3sk1bgra77nKEJQunxb72R7O77UuT7OopAU+G+otlfiVbI/Nbykr7eFVtYPwe/vXiiPs1n/AHLxX34FHg3ZyzTJpnr7sWKO71ABO2xSS27OObqeYyOhI5S/E46FdzjO9nnHinw5Pf3ldLDSpbLjrv7f3Rg6/UMOzNukpt07VF2rTLMLzmw/NGgrndk43Z6DOJvpQTxMa1SMk7JvJbOmu1w7OOVzNUk+pdOMlbNLjrpY6viad5xnSUj/ANMnUP7gqlEB97Mxx+a3lPJovYo1Jvf6q77vuS8UbanrVIR4Zv6ffI3JhNIgCAIAgCAIAgCAIAgHP9vvvQ1P5o/iWeh0V8XD73My433Ejmezuo4qOB0CirTmnYNhY8yPDPrjnPUxcOjnXl1kpbV8/uxjoSxfVx2UrFW7UXJ2mou4ujBFOKimO6Vsg5bBPkD1zy8hLYwpSw04YF5v2r32mitymq0ZYlZbuBrfK8f9nKv04/geY/8AT/xMuXmi/pT3S5/qSXn0X5QarOlesr2Hy7xcAfT7I/rGRj/uOj5R303f5P7fcSl+Vik90/qWO2B7/jei0A9kv39v5lfQH4+sPqlfR/5NCriXw2Vzf6EsV+ZUhSXN8kU+yP3+8S+I/tl2P+AoEcN8TVPmk/3t3foB/BXO1P8AxMefmzkfjnyL/H+z/DruKNZqbFFxAyDaF6AAernlyxM+FxmNp0lGkvV/xuWV6GHnO9R587Gd9qfCPyqftx/mmn8R6S/lf/Eq9FwfH/sdZwDR01cLWvTENSCdpDbhzYlvW8eeZ5OLq1alVyrK0st1jdRjCMEoaGjMxaUWt1G44qpx4fPN/Z3MA+d7qfyVP7Zv9CAO91P5Kn9s3+hAPFwvesq9GnZT1DWsQfoNElGUou8XZnGk1ZikXpWFSjTqo6BbWAH0CiJSlJ3k7sJJKyPfe6n8lT+2b/RkToF2ox9yp/bN/owD4zag4zTQcHIzc3I+Y+YnU2tBY+97qfyVP7Zv9CcBD3FvpHeejabvPxu8O79buMyfWz2dm7twvkR2I32rZkge/eSKaMnr882Tjpn5iRu7Hci+hOwZABxzAOQD44OBn6hOHT1AEAyONufT9FX+A953e/ZVZYgJ8PXRW/qwDl7NdrRozZ6S+fRm1G3uq8bkswqexnaVPMe0cAgjnAKPFuLayyvW194F9XUqa1PzlaV7+6ZU9HyN21fWZyGDkr4CAbdesubUO/em2tdbVVWCibShqqs7wME9os7esDgeGMQCrTxV37O22nUNdelNV2w1bO6vyT3QYAYy2E7psuB1J3QDvIAgCAc/2++9DU/mj+JZ6HRXxcPvczLjfcSMbsx2y0dXZ/T1WXYdKwrDY5wR7wuJtxvReKqYic4Ryb4r9TNh8dQhSjGUs12Mzu2fH6+IUVaLRhrXawMW2kBcAjxGfHmegGZp6Owc8FKVfEeqkuKzKsXiI4hKlSzdy38qtWzsnQmc7bVXPnitxmU9BS2sXOXFP6os6SVqMV2r6Gp8oOhL9m++T7pp2W5T5bfa/dz+iZeiaqhidiWkrp/Mvx0HKltLWOZW7D2HVcV1PEmGA22msHwVQC+PdnH75Z0nFYelDCrddv56EMG3VnKs9+SIeyX3+8S+I/tk8f8AAUDmG+JqnzSf727v0A/grnan/iY8/NnI/HPkdBxPslpNRrDddVusOATvcdBgcgwHSefR6SxNGChTlZckaauDo1ZbU1nzZU+0HQfkP+ez/NLfxjGfz+C/Qr/DsP8Ay+L/AFNvhnDq9PolppXbWuSBknqSTzJJ6kzDXrzrTc6juzVTpxpx2Y6EHaTVNVwHUW1nDpWzKcZwQOXIyzB041K8IS0bRGvJxpyktUiPh3H67dStWLFdk3qXrZRYBjcUJHPqPoOeklWwdSnFzyaTs7NO3MjTxEZPZ38rXPDdpaBcR85sDbDb3bd0Gztx3mMdeWemfGdWAq23X12bra7vtj0mF+zjbLvPd3Fkq1eoNlp2VKhK7fZ3ZAwRzcsfD4ec5HDTqQgoRzd8762+lg6sYyltPS338xoe0FVuuFAW1LSpfZZWynaMc+Y6HP7j5RVwVSnDrLpx0ummIYiMpbOafarGZ2a7VLZwzTd8X7ywBTZ3ZFZsOfV3gbc/Dl4dZqxvR8oVZ9Xay3XztxtqVUMUpRjtavfbK/0PtnHRZq9bQ9NrpUV2qtb5b2SQxHmx6dCoJ5jM4sJsQpVIzScr5trLX6LufaceI2pTi4tpdj+/2Nbs/Xjh3iMszbdjIFyc7VRwCFHnjnzPjMmLd6ndvTv2tq/7aF9Bep+1vqWeJ61aeH2XN7KIWPvwOg956SujSdWpGnHVsnUmoRcnuM77MCmuqvUFm1FiF9taE5IIyqhR4bgOfgMnxmj0XrXKVLKKaV27fPPjbyKuu2ElPV8ERjtdp+634t2g7XPdNio52kWnHqHPh9PQiS/Da17ZX3ZrPlxI+l07Xz7cnlz4HjTqrdoWKo9e0t65rfNrMvM94V292vgMnJAxjHPsnKOHV2ne2V1l8tbvfwXPJGzq5K3bZ5/PSxocE1rWad1sx3tTmp8eJXmGx4blKtjwzjwlGJpKEk4+zJXX6fJ5FtGbkmnqsn99pozMWiARX0K6gMM4YMPcVOQQYBLAEAQCK/Tq4AYZAYMB4ZU5UkeODg/EA+EAlgCAIBHqKFeko6qyHqrAEH4g8jJQnKD2ouzOSipKzRR+17Sf+10/7JP8sv8ATcT/AFJf8mVej0f5F3ItaTRV1LiqtEHkihf7BKqlWpU9uTfN3LIwjH2VY+6zRV21hba0sUHOHUMM9M4I68zFOrOm7wk0+x2EoRmrSVyWysNWVYAqRggjIIPIgjxEgpNO61OtJqzI9LpUrpCVoqIPwVUAc+vIcpKdSdR7U3d9uZyMYxVoqyPlOirXUNYtaK7+0wUBm/OYDJ+mdlVnKKjKTaWivkgoRTbSzYGirGrNwrTvSMF9o3EeRbGcch9UdbPY2Np7PC+XcNiO1tWz4k8rJCAIBl9p9O1nZ7UVopZ2qZVA8SRyE1YKcYYiEpOyTRTiIuVKSWtmQ6zSOeNaFwp21raHP4u5ABn4mTp1IqjVi3m9m3bmRlBucHwv9DmNPwR04Z6K9GrscfN8tQ60OufaOHwoxzK7cz1J4uMqnXRnFLX2E5J8NM+dzJGjKMOrcW3prl9/I0uNcPs9M1FgAxu0zV7mAFjVMSUDE8mPIDPiRM2GrQ2IRb/nvZXtda/e4srU5Xk1/bbts9CSrVvb20oLUvUF09mN5XcctXnkpOAOQBzzyZGVONPBzSmpetHS9tHxsSU5SxEbxtk/Ij0vC7R2M0dJrIsSyksvLIC2BmJ+A5yU8RTeMqzvk1Kz5o4qUuojG2aa+pp8MrdO0us3Vtst2Oj8tp21qhBOeTZHTEy1pRlhqdnnG6a35tstpqUas7rJ2z+VjcmE0mT2roZ+z14QZYLvA/G2EPj6cYmvATUcRFy0078ijEpuk7ERrNnaLTahBmr0az1/DLmor9YBk9pQw9SlL2tpZcr3OW2qkZrSz8jO1HDbT2Y19YrPeWW2sg5ZYMRtP0iaIV6axNGTeSUb9limVKTozjbNtnVIPUHwnlPU3Ixuzq7tZrLh7Fmowvke6RamI/rKw+ibcW7QpQ3qOfzbf0aM1DOU5bm/orfU25hNIgCAIAgCAIAgCAIAgCAIAgCAIAgCAIAgCAIAgCAQa3SJbpjXYoZD1B93MfAg88ydOpOnLag7MjOEZq0lkV+HcHpoctWp3MMFmZmbA6Dc5Jx7pbWxNWqkpvLhZJdyIU6MKfsrz+pfmctEAQBAItLplroCIMKM4Hlkk4HkOfTwk5zlOW1LUjGKirIlkCR8YZXELIHjT0KlCogAVRgAeAkpzlOTlLVnIxUVZEkidEAQBAEAQBAEAQBAEAQBAEAQBAEAQBAEAQBAEAQBAEAQBAEAQBAEAQBAEAQBAEAQBAEAQBAEAQBAEAQBAEAQBAEAQBAEAQBAEAQBAEAQBAEAQBAEAQBAEAQBAEAQBAEAQBAEAQBAEAQBAEAQBAEAQBAEAQBAEAQBAEAQBAEAQBAEAQBAEAQBAEAQD//Z">
          <a:hlinkClick xmlns:r="http://schemas.openxmlformats.org/officeDocument/2006/relationships" r:id="rId2"/>
        </xdr:cNvPr>
        <xdr:cNvSpPr>
          <a:spLocks noChangeAspect="1" noChangeArrowheads="1"/>
        </xdr:cNvSpPr>
      </xdr:nvSpPr>
      <xdr:spPr bwMode="auto">
        <a:xfrm>
          <a:off x="3733800" y="5295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19</xdr:col>
      <xdr:colOff>0</xdr:colOff>
      <xdr:row>16</xdr:row>
      <xdr:rowOff>0</xdr:rowOff>
    </xdr:from>
    <xdr:to>
      <xdr:col>19</xdr:col>
      <xdr:colOff>304800</xdr:colOff>
      <xdr:row>17</xdr:row>
      <xdr:rowOff>57150</xdr:rowOff>
    </xdr:to>
    <xdr:sp macro="" textlink="">
      <xdr:nvSpPr>
        <xdr:cNvPr id="2050" name="AutoShape 2" descr="data:image/jpeg;base64,/9j/4AAQSkZJRgABAQAAAQABAAD/2wCEAAkGBxQTBhIQEhMVFhIWFB0VGBgYGR4gHBkbGBsaFxcaGRYbHCgiGB0lHhkXITEhKCkrLi4uHB8zOD8sNyktLi0BCgoKDg0OGxAQGzckICY2LTQwLjQsLC0vMDcwLy8tNzE0NC84LCwwNywvMi0sLTQvLDQvLCwvNCw0LC8sLCwsLP/AABEIALkBEAMBEQACEQEDEQH/xAAbAAEAAwEBAQEAAAAAAAAAAAAAAwQFBgIBB//EAE4QAAICAQIDBAUEDQkFCQAAAAECAAMRBBIFITEGE0FRFCIyYXEHI4GRFRYzNkJSU3JzkpOhsjVidIKxs8PS0yY3VaLBFyQlNENU4uPw/8QAGQEBAAMBAQAAAAAAAAAAAAAAAAIDBAEF/8QAPREAAgECAwQGCAQFBAMAAAAAAAECAxEEITESQVFxBRNhkaHBFCIyMzSBsfAVI9HhQlJTYnIGJJKiNVTC/9oADAMBAAIRAxEAPwD9xgCAIAgCAIAgCAIAgCAIAgCAIAgCAIAgCAIAgCAIAgCAIAgCAIAgCAIAgCAIAgCAIAgCAIAgCAIAgHi25VALMBkhRk4yTyAHvMlGLlojjaWp8F69+U3DeBuK55gHkDjy5RsS2dq2XEbSvbeQXcUpSgWPdWqMcBi4AJHI4JPOWRw9WUnGMW2uxkJVYRV21Y+6jVYNW0oQ7hcl8ZBVm9Tkd55Dl5ZPhOQp32r3yXDt38DspWtbeebOK0LcyNdWHUZZS4yB5kZ5dROrD1XFSUXZ9jOOrBOzavzKr8cROKW1WslaoqEOzAbjZu5c/Lb++WrCTlSjOCbbvklwsQdeMZuMsrWz5nviPG6qdZRWzLm5iAdwAACk7jnqCQAPeZyjhKlWE5Jez2dv2ztSvGEoxe8v6m9a9O1jnCKpZj5ADJMzwg5yUY6stlJRV2ZA424toVqtptptuwW5qK9hVTy6kOM+RHjNnokbSalfZcVpre/6ZcSlVn6t1qm+4scH41Xfp6vXQWvWthrDgsu4A9Ovj5SvEYWdKUsnsptXtkdpV41Es82r2JtLrt2vtoZdrphh5MjdGH0hgR5j3iVzo7NONRO6fg1u8yUal5OL3FTtBx0aUV7kZg7BcjpzI3dOeQuT0xy6iXYTCPEXs9Pv65eRCvXVK11qaXesdJvVDvKZCMcc8ZCsRnHPkeszbKU7N5X1Rbd7N0szBs43qk4jRS+mrza2PVuJIVebuR3Y5AfvIHjN6wmHlTlONR+r/bbPctd5ldeqpRi4rPt/Yl1fHbRbeaaBZVQcWMX2sSAGcVrtO4qD4kc+UjTwlO0FUnaUtFa64K/PkyUq8ry2Y3S1z+hY1PFbG7oaaoWd5X3u92KoFOMesFbLHPTErhh4La66WzZ2sld371kicqsnbYV758EWeDcR7/Q95tKkMyMpOcMjFGAI6jIPOVYmh1M9m99Gn2NXJ0qm3G9rF6UFggCAIAgCAct8onGbdLwWu2hgrG4ISQDyKO2MH3qJ6vRGFp4ms4VFdWv4oxY+tOlTUoa3/UorpeNFQfSNN0z0/wDrl7qdFJ22JffzKtnG/wAy+/kT9nu0eo+zp0GuRVu27kdOjcs/TyzzHkRK8XgaPUekYZ3jvT3E6GJqdZ1VZZ7iD5Q+P6nTazTJpmANgbI2g5IKhcZHvlnRGDoV4TlWWlt9uJDH4irSlFU950fZninpPAqb/Fl9b85fVb94M83G4fqK8qfDTluNmHq9bTUyHtfxY6bgNlqfdDhK+WfXY4HI9ccz9En0fhlXrqEtNXyRHFVXSpOS13Gd8nfGbtVw2172DMtuwcgMDapxge8mael8LSw9SMaSsmr+JTga06sG563HZHjV1/HeIVWsClNu2sYAwN9i9R15KOsdIYWlRoUZwWcld9y/UYWtOdWpGTyTy8Tq55JuEAQDO7RaE3cGtrX28bkPk6EOh/WUTThKqpVoyem/k8n4FVeG3TaWpxNvE37s8URTnUM+mUeIGwLTy/So36wntxoRv6JJ+zaT77v/AKtdx53Wyt18f4rrwy8V4lm3SjS8YWuy6qmtdLXXU9tYZW27u8AYkBWJ5kdTkSuNR4ii5Ri5NybaTs87Wyzuty4E3Hq6lm0lZWuu8m0lYXR8P2sWRtezISmwYNdx9RMnCZyR7jK6km51rqzUFfO++Or48ScEtmFnltcLcfDgZHE7aB2IbTWKPTVbLrt+cFneetYTjO0gn1uhBAmyjGs8aqsX+W9HfK1sl8uBlrOn6M4Net43vqdbp9JW/a/Vl0ViKKl5gHAbfkc/PA+qeTOpOGEp7LtnLyN6hGVeV1uXmYHDbEHCODWWlQgZlLPjAzXYFBJ6c8Ym+sputiYw1yyXNXM0LKFFy7fozp+2Y/2Zv8goLfmhgX/5QZ5fR3xMPDnbLxNmK91Iq8cYfbDp/wCian/BluGX+3n/AJQ/+jlX3keUvI5/h12nfs7oaKAvpYeptoHroQwa128QpXdzPIgjrmehWjWjiKtSr7Fpcnlkl23tyMdNwdGEYe1l+7OpuGe2dWPDSPv+Bsr2fvD/AL55cfg5X/mVu538ja/frk/qjXtoVvaVW5EcwDybkw5+B8ZjjOUdHYvcU9T2BykTphcDHe8b1epJztf0ZP5q1jL4+Lk5/NE34n8ujTpLetp/PTuRmo+tUnP5L5fuZlXE69LVrqLWxa11llaH2rRcMp3Y/C5nby6Ymp4epiHSqQXq2Sb4bOt+HEpVSNJTjLW7fO/D6FlNTVRwbTaLVk1KdMgNhbYu5AoZBYCCrcs+GRKnCpWrTr0PWe08rXdnvsTUowhGnUyyWd7fK5a7GfyUyrnuFtYUEjBarltPvGd2CeZGDKukfepv2mltc/vduZPCexlpfLkb0wGkQBAEAQBAOG+V/wC9ur+kL/d2z3f9P/Ey/wAX9Ueb0p7lc15nqvt24qA9A1PIfin/ACzj6Ii376J1Y9292+4odmNaNb21OquK1WVpsroOd3Q5JJAzgM3Lrz8hz0Y2k8JglSp+sm7uW4pw81XxHWTya0W8s9vfvu4V+mH95XKuivhMRy8mTx3v6XPzRa7EH0fjet4ceiP31Q/mPjP1ZT6zKukl11GliVvVnzX2yzB/l1J0eGaJOO/957Z6XS9U06nU2D+dyFYP045eRkcL+Rg6lbfL1V5na35teMN0c35FX5KP5M1P9JP8Ky3p33sP8fNkejfYlzZ4+T/76OLfp/8AEunelvhcPy8okcF76rz82aGs7NaxtZY68RsRWdmVQvJQSSFHreA5fRM9PH4aMFF0E2ks769uhdLD1nJtVLEP2q63/idv6v8A8pP8Rwv/AK67/wBiPo1f+q+46vQ0smirR3LuqKrOerEAAsfiec8mrJSm5RVk28uHYbYJqKTd2TyBIptxWkHBtTPxgHk8VoI52p9YgH37LUflU+uAYPoVRUVvrmfThg3dMVOcHcFa3G5lB8M5983+nJetGmlPjnyvbRMzejv2XJuPD99Te+y1H5VPrmA0nw8Vox91T6xAPlnE9O1ZU2oQRgjI5g9Z1Np3Rxq+RDw/WUVaNaherBRtBLDOB7IJ8cDAz7pOrU6ybna1yMIbEVHgT/ZajP3VPrErJlbS6nTpqrbe+UvYRkkjkqjCqPcOZ+LGWzquUYw3Lz1ZCMEpOW9lr7LUflU+uVEx9lqPyqfXAH2Wo/Kp9cA+HitGfuqfWIAPFaCOdqfWIBZ0+oV03IwYZxkecAlgCAIAgCAIBw3yv/e1V/SF/u7Z7v8Ap/4mX+L+qPN6U9yua8zr6dXX3K+unQfhDy+M8eVOd3k+43qcbanCdsdRXb2x0C6chtQtg3lDnC7lIDEeQDnHlnznvdHwnTwdZ1VaLWV/n+3zPMxcoyxFNQ9q+ZY7e/fdwr9MP7yqV9FfCYjl5Mljff0ufmix2xb0btLo+IdEJ7i0/wA1uh+gFj/VEr6OXpGGq4bf7S++7vJ4t9VVhW3aMn7CobfSte3XUWkJ7q68qv8A1H0SvpRqn1eGX8Cz5vMlg1tbVV/xPwRU+Sj+TNT/AEg/wrLunvew/wAfNkejfYlzZ4+T/wC+ji36f/EunelvhcPy8okcF76rz82X9b2NsfWWWDX6lQ7swUE4XcSdo9boM4lFPpSEIKLoxdklfiWTwUpScusauQ/aPb/xHVfrH/NJ/i1P+hHu/Yj6BL+o+86zQ0GvRV1li5RFUs3VtoA3H3nGZ5FWe3NyStdt24G+EdmKRPIEhAMrjvFvR205JQJZdsdm5BV2O+c55HKjrNeFw/XKdr3Sukt7ul5lNar1ey3o35Ms6HilN1DWVWKyqcMQfZI5ndnp9Mqq4erSkozjZslCrCavFkeg43p7rilVyOwGcA88dMjzHvHKSq4StSW1OLSOQrU5u0XciTjNaaDvb7agO8ZAVJwSGICgHmWAHMDxBknhZyqbFOL0T8NeXA510Yx2ptakPEu0NY4Nbfp3rsNe3PPI9crjOD5HMso4KbrRp1U1e/gRniI9W5Qd7FrS8c09hfu7kbuxubB6KOre8e8cpTPCV4W2otX0Jxr05X2ZaGC3aam/gyWmzY7O6Kgt2DcM7TZZyIAXDH49CcCegsBVo1nDZukk77N8uxZ6vLzWZk9KhUpqV7PPK9u9+P6nU6T/AMomWDnaMsOjcva5efWeVU9t2Vuzgbo+yszLo4uz0V2g1pXZqO7r35y6cxkYPtMVJXw24mqWGjCTg7tqN3bc/wBFo+0pVZySluby++3d2EzdodKNSKzfXvLFMZ/CBK4Pkcgjn5SCwWIcdpQdtflqS9IpJ7O1mVLdWh7SCtbvnAwLq1mABs5VpVn1ieTk4OPPoJdGnJYbblDLdl26t7radvDVlbnHrtlSz59mlvE0OF642d4jgC2pyjgdPxkYZ8GUg+45HhM1ekobMo6SV15r5Mupz2rp6ovygsEAQBAEAQBAEAQDN47wSrV6RargSquHGDjmAV6j3MZpwuLqYabnT1tYqrUYVY7M9DD/AOzjQ/i2frmbvxzF8V3Gb8OocPE1+C9mtNpWLU1AMRgsSS2PLJPIfCZMTj6+IVqksuGiL6OGpUs4Ik4nwKm/XUXWBi9LbkwcDOQ3MePNRI0cXUowlThpLX6HalCFSSlLVaEvGOFV6nQmm4EoSDyODkHIwfCQw+Inh59ZT1JVaUasdmWhNoNElOhSmsYRF2ge74yFWrKrNzlqyUIKEVFaIq8E4JVpaXSkEB33nJzzwB/0luJxdTENOpuViFKjGkmonzhfA6qNbfdWGD3tufJyM5ZuQ8ObGK+LqVoQhPSOS8F5CnRhTk5R1eppzMWiAIAgCAYfaSndq9D6u4DVhjyzjFVuCfLnj903YOWzCrnb1fNGeuruHPyZk8c0NllnE0qU7nqpxge3jO8AnkSVGPpE14WtCCoObyTl8uHjmUVqcpdYorVIcPxbxbTEX6q01kvhqa0Wv1CpDsKlPMHG0E+Hlmdq3p0p+pGN8vabbzvlm+dzsLTnHNu3YlbwRDw5TVdp9RYjmpLdUpwhYo1luUcqBnBAYbgPwh5ydZqop04NXap70r2jmv27CELwcZSWV5buLKt2LdBxYpWwV7asKVIJ5V5OzGRnm3wMsjenUw6lJXSlnfnv7NCDtONWy1tu5HT6qnHa3SsF5DT3KSByHrVbQT9eB8Z5lOX+0qJv+KP0kbZL86LXB+RF2Gb/AMAWogh63dXUgggmxmHUc+RB5SXSa/3DmtGlbuRDB5UlF6q/1ZtaxCdI6r1KED4kHExU2lNN8TRJXTscpWN3Z3hWxT6t9IYAZ27VdWz5YIIM9Z+riMRtPVS8WmjEs6VK3FHizSn7T9cNh3NqbmxtOT88dpA6nkBgySqL0yk75KMd/wDaHD8meW9/U7JPZHwnivU3IxeFjPanXOPZ201k+bqHY/Urp9c218sLSi9fWfydl9UzPTzrTa7DcmE0iAIAgCAIAgCAIAgCAIAgCAIAgCAIAgCAIAgCAIAgGfxPhS3WI++yuxM7XrIBAbG4EEEEHA6jwmihiHSTjZNPVP7uVVKSnZ3s1vR74Zw1aK2ClmZ23u7nLM2AMk/AAYHIYka9eVVpvJLJJaI7TpqCyLspLBAEAr6TRrWX2ZAdy+PAFvax5ZOT8SZZUqudtrcrffLTkRjBRvYsSskIBX0OjWqkquTli7E9WZjliT/+xyEsq1XUd3y7iMIKKsixKyQgCAIAgCAIAgCAIAgCAIAgCAIAgCAIAgCAIAgCAIAgCAIAgCAIAgCAIAgCAIAgCAIAgCAIAgCAIAgCAIAgCAIAgCAIAgCAIAgCAIAgCAIAgCAIAgCAIAgCAIAgCAIAgCAIAgCAIAgCAIAgCAIAgCAIAgCAIAgCAIAgCAIAgCAIAgCAIAgCAIAgCAIAgCAIAgCAIAgCAIAgCAIAgFDj3EfR+D2343FFyB5noo+siaMLQ6+tGnpcqrVOrpufAzLuF6lNCbRq7G1CruwQvdMQMlNm3IXwznPvmmOIoSnsOmlF5b9rne+vgVSpVVG6nn8rGVquOLZxSprNU+mps0SXKAyjLMzZ5spzy/smuGElClJRpqclNrR6JLgUSrqU1tS2U4p7jX7Map31N6i1r9ONprtYAEkg71DAAOByOceOJjxtOMYwbiozzul4PfYvw8pNtXvHKzOgnnmoQBAEAQBAEAQBAEAQBAEAQBAEAQBAEAQBAEAQBAEAQBAEAQBAKvFNCt/DrKH9l1KnHUZ6Ee8HnLaFaVGoqkdUQqQVSLi95k2065tIaCaBldpvDNuwRgkU7cBv6+JrjPBxn1i2v8crd99Plcoca7js5c/2/cm0XBe640ti7e5XSLp1GfWyjk9MYxgjnmQqYrrKLi/acnLszRKFHZqXWlkiXhPDno1lqKV9GY70XJzWx9tQMY2E+sOfIkjEjXrxrQi37ayb4rc+e7tJUqbpyaXs7uz9jVmQuEAQBAEAQBAEAQBAEAQBAEAQBAEAQBAEAQBAEAQBAEAQBAEAQBAEAQBAEAQBAEAQBAEAQBAEAQBAEAQBAEAQBAEAQBAEAQBAEAQBAEAQBAEAQBAEAQBAEAQBAEAQBAEAQBAEAQBAEAQBAEAQBAEAQBAEAQBAEAQBAEAQBAEAQBAEAQBAEAQBAEAQBAEAQBAEAQBAEAQBAEAQBAEAQBAEAQBAMfV8dFfpQZDnTqrgZ+6BwduOXLLAr48xNlPBufV2ftXXK2vhmUSr7O1daeP3oRHtKncadypAtqe1+f3Ja1y+4Y5kNhcecn6BPanFP2Wku1t5eGZH0lWi7apvlb7sedN2hY3V97R3ddrBUbvFYgtzUWIPYz05E8+uJ2eCioy2J3cdVZrTg9/gI4iV1tRsnpn9eBHXxsILFrrsstbV2VIhszkqNzHc33OsDw8PDrJPCOVnKSUVFNu3HlqyPXbN1FXd2rX+7Ir8R4678K4hUanoup0xYkPnmyuQUZcchtznl9GJZRwkIVaM1JSjKVtODWqf0IyrylGcWrNL7sXeH8as9IpqtoZBahNbFwSxVQxDqPYJHPqZRVwsNmU4TvsvNWta73cSyFaV1GUbX0z+7DsjrrrdLablwRc6g7gejsNuAOW3AGfHrHSFGlTlFU3uW7s1+fgcwtSc4tzW9/XyJrdQ1naHugSEpq7xsEjc9m5UBx1AAY48yvlIRgoYfbazk7LsSzffl48STk5Vdngr95mdk+OF9DpqFDXWd2GuctyrBJxvY5y58F6/CasfhFCc6j9VX9VW15Lh2lWGr7UYxWbtm+H7kmr7Vsuis1K6Zn0ykqLA4BYq23OzGQmcjdn6MSNPo6Mpqk6lpvdZ5b9ePZ4ieLcYuajeK338uH3Y0NZqDXxrTtk93fmplJOA4BdGA6DIDg+fq+Uz04KpRmt8c/lo19GvnxLpScakXueXma8xl4gCAIAgCAIAgCAIAgGD26sK9k9QykghRgg4I9ZfETf0XFSxcE192ZmxjaoSaOY4D2Oa/g9N51upU2IGIDchny5z1MV0mqNaVNUouz4GOjg3UpqTm8w51PDOPaZG1D36a9thD5yvMDlknGNwPLrzHvhdR0hQnJQUJxzy3nH1uFqxTltRZofKvqGTgFZRmU9+Oakg42P4iZ+goRniJKSvl5ot6Tk40lZ7/wBSx8netc8Pt0txJu09pQ5JJKsSQcnmRnd9AEr6XpRVSNamvVmr/fgTwE24unLWLNrtJxL0fgV1/iqHb+ceS/vImHB0Ovrxp8X4bzRXqdXTcjivkwa0cZ1NdzuzLWuQzE4JOfHoec9vptU3RhKmkk29x5/R22pyjN8DR0t7f9qtybm2dwDtydudtf4PSZ5wj+FxlbO+vzZbGT9NavlY7RrlBwWAPvM8VRb0R6F0fPSE/GX6xGxLgLo9qwIyDke6caa1On2cBg8c4I13FqLVKhAQLgerKji2sDlzw48fMzfhsXGlSnCWv8PY2rPwM1ag5zjJfP5O68SppuyzG7WCxx3dqNVTtzlEsZ7HyDyzuYfQol0+kFam4LOLTl2tJJeC8SuOFd57Tyd0uy92eOG8AddRUG0uir7sgtai5Z8dNqFB3ZJwc7jidrYyDjK1Sbvom7Jc3d37kcp4dpq8Yq2/70ItdpDp71taypLTrLbKt5YVutiYKPZt+bbAyDz5jHPMnSqKvFwUW1sRTta6s9Ut6OTj1bUm0ntNrhmvAh0tNuqu4n61RayhaVKMTWrbX9XvMesRuBJx49JOc6eHVDJ2Um81ZtXWdt2mWZyClVlUzWaSy03nQ6jhztrdG424p3b+f41ewbeXPn8J50K8VCpF/wAVrd9zVKm3KD4fofOz+itpF1bhdhuexGViSwsYuQV2jbjOOpzO4urTq7Mot3sk1bgra77nKEJQunxb72R7O77UuT7OopAU+G+otlfiVbI/Nbykr7eFVtYPwe/vXiiPs1n/AHLxX34FHg3ZyzTJpnr7sWKO71ABO2xSS27OObqeYyOhI5S/E46FdzjO9nnHinw5Pf3ldLDSpbLjrv7f3Rg6/UMOzNukpt07VF2rTLMLzmw/NGgrndk43Z6DOJvpQTxMa1SMk7JvJbOmu1w7OOVzNUk+pdOMlbNLjrpY6viad5xnSUj/ANMnUP7gqlEB97Mxx+a3lPJovYo1Jvf6q77vuS8UbanrVIR4Zv6ffI3JhNIgCAIAgCAIAgCAIAgHP9vvvQ1P5o/iWeh0V8XD73My433Ejmezuo4qOB0CirTmnYNhY8yPDPrjnPUxcOjnXl1kpbV8/uxjoSxfVx2UrFW7UXJ2mou4ujBFOKimO6Vsg5bBPkD1zy8hLYwpSw04YF5v2r32mitymq0ZYlZbuBrfK8f9nKv04/geY/8AT/xMuXmi/pT3S5/qSXn0X5QarOlesr2Hy7xcAfT7I/rGRj/uOj5R303f5P7fcSl+Vik90/qWO2B7/jei0A9kv39v5lfQH4+sPqlfR/5NCriXw2Vzf6EsV+ZUhSXN8kU+yP3+8S+I/tl2P+AoEcN8TVPmk/3t3foB/BXO1P8AxMefmzkfjnyL/H+z/DruKNZqbFFxAyDaF6AAernlyxM+FxmNp0lGkvV/xuWV6GHnO9R587Gd9qfCPyqftx/mmn8R6S/lf/Eq9FwfH/sdZwDR01cLWvTENSCdpDbhzYlvW8eeZ5OLq1alVyrK0st1jdRjCMEoaGjMxaUWt1G44qpx4fPN/Z3MA+d7qfyVP7Zv9CAO91P5Kn9s3+hAPFwvesq9GnZT1DWsQfoNElGUou8XZnGk1ZikXpWFSjTqo6BbWAH0CiJSlJ3k7sJJKyPfe6n8lT+2b/RkToF2ox9yp/bN/owD4zag4zTQcHIzc3I+Y+YnU2tBY+97qfyVP7Zv9CcBD3FvpHeejabvPxu8O79buMyfWz2dm7twvkR2I32rZkge/eSKaMnr882Tjpn5iRu7Hci+hOwZABxzAOQD44OBn6hOHT1AEAyONufT9FX+A953e/ZVZYgJ8PXRW/qwDl7NdrRozZ6S+fRm1G3uq8bkswqexnaVPMe0cAgjnAKPFuLayyvW194F9XUqa1PzlaV7+6ZU9HyN21fWZyGDkr4CAbdesubUO/em2tdbVVWCibShqqs7wME9os7esDgeGMQCrTxV37O22nUNdelNV2w1bO6vyT3QYAYy2E7psuB1J3QDvIAgCAc/2++9DU/mj+JZ6HRXxcPvczLjfcSMbsx2y0dXZ/T1WXYdKwrDY5wR7wuJtxvReKqYic4Ryb4r9TNh8dQhSjGUs12Mzu2fH6+IUVaLRhrXawMW2kBcAjxGfHmegGZp6Owc8FKVfEeqkuKzKsXiI4hKlSzdy38qtWzsnQmc7bVXPnitxmU9BS2sXOXFP6os6SVqMV2r6Gp8oOhL9m++T7pp2W5T5bfa/dz+iZeiaqhidiWkrp/Mvx0HKltLWOZW7D2HVcV1PEmGA22msHwVQC+PdnH75Z0nFYelDCrddv56EMG3VnKs9+SIeyX3+8S+I/tk8f8AAUDmG+JqnzSf727v0A/grnan/iY8/NnI/HPkdBxPslpNRrDddVusOATvcdBgcgwHSefR6SxNGChTlZckaauDo1ZbU1nzZU+0HQfkP+ez/NLfxjGfz+C/Qr/DsP8Ay+L/AFNvhnDq9PolppXbWuSBknqSTzJJ6kzDXrzrTc6juzVTpxpx2Y6EHaTVNVwHUW1nDpWzKcZwQOXIyzB041K8IS0bRGvJxpyktUiPh3H67dStWLFdk3qXrZRYBjcUJHPqPoOeklWwdSnFzyaTs7NO3MjTxEZPZ38rXPDdpaBcR85sDbDb3bd0Gztx3mMdeWemfGdWAq23X12bra7vtj0mF+zjbLvPd3Fkq1eoNlp2VKhK7fZ3ZAwRzcsfD4ec5HDTqQgoRzd8762+lg6sYyltPS338xoe0FVuuFAW1LSpfZZWynaMc+Y6HP7j5RVwVSnDrLpx0ummIYiMpbOafarGZ2a7VLZwzTd8X7ywBTZ3ZFZsOfV3gbc/Dl4dZqxvR8oVZ9Xay3XztxtqVUMUpRjtavfbK/0PtnHRZq9bQ9NrpUV2qtb5b2SQxHmx6dCoJ5jM4sJsQpVIzScr5trLX6LufaceI2pTi4tpdj+/2Nbs/Xjh3iMszbdjIFyc7VRwCFHnjnzPjMmLd6ndvTv2tq/7aF9Bep+1vqWeJ61aeH2XN7KIWPvwOg956SujSdWpGnHVsnUmoRcnuM77MCmuqvUFm1FiF9taE5IIyqhR4bgOfgMnxmj0XrXKVLKKaV27fPPjbyKuu2ElPV8ERjtdp+634t2g7XPdNio52kWnHqHPh9PQiS/Da17ZX3ZrPlxI+l07Xz7cnlz4HjTqrdoWKo9e0t65rfNrMvM94V292vgMnJAxjHPsnKOHV2ne2V1l8tbvfwXPJGzq5K3bZ5/PSxocE1rWad1sx3tTmp8eJXmGx4blKtjwzjwlGJpKEk4+zJXX6fJ5FtGbkmnqsn99pozMWiARX0K6gMM4YMPcVOQQYBLAEAQCK/Tq4AYZAYMB4ZU5UkeODg/EA+EAlgCAIBHqKFeko6qyHqrAEH4g8jJQnKD2ouzOSipKzRR+17Sf+10/7JP8sv8ATcT/AFJf8mVej0f5F3ItaTRV1LiqtEHkihf7BKqlWpU9uTfN3LIwjH2VY+6zRV21hba0sUHOHUMM9M4I68zFOrOm7wk0+x2EoRmrSVyWysNWVYAqRggjIIPIgjxEgpNO61OtJqzI9LpUrpCVoqIPwVUAc+vIcpKdSdR7U3d9uZyMYxVoqyPlOirXUNYtaK7+0wUBm/OYDJ+mdlVnKKjKTaWivkgoRTbSzYGirGrNwrTvSMF9o3EeRbGcch9UdbPY2Np7PC+XcNiO1tWz4k8rJCAIBl9p9O1nZ7UVopZ2qZVA8SRyE1YKcYYiEpOyTRTiIuVKSWtmQ6zSOeNaFwp21raHP4u5ABn4mTp1IqjVi3m9m3bmRlBucHwv9DmNPwR04Z6K9GrscfN8tQ60OufaOHwoxzK7cz1J4uMqnXRnFLX2E5J8NM+dzJGjKMOrcW3prl9/I0uNcPs9M1FgAxu0zV7mAFjVMSUDE8mPIDPiRM2GrQ2IRb/nvZXtda/e4srU5Xk1/bbts9CSrVvb20oLUvUF09mN5XcctXnkpOAOQBzzyZGVONPBzSmpetHS9tHxsSU5SxEbxtk/Ij0vC7R2M0dJrIsSyksvLIC2BmJ+A5yU8RTeMqzvk1Kz5o4qUuojG2aa+pp8MrdO0us3Vtst2Oj8tp21qhBOeTZHTEy1pRlhqdnnG6a35tstpqUas7rJ2z+VjcmE0mT2roZ+z14QZYLvA/G2EPj6cYmvATUcRFy0078ijEpuk7ERrNnaLTahBmr0az1/DLmor9YBk9pQw9SlL2tpZcr3OW2qkZrSz8jO1HDbT2Y19YrPeWW2sg5ZYMRtP0iaIV6axNGTeSUb9limVKTozjbNtnVIPUHwnlPU3Ixuzq7tZrLh7Fmowvke6RamI/rKw+ibcW7QpQ3qOfzbf0aM1DOU5bm/orfU25hNIgCAIAgCAIAgCAIAgCAIAgCAIAgCAIAgCAIAgCAQa3SJbpjXYoZD1B93MfAg88ydOpOnLag7MjOEZq0lkV+HcHpoctWp3MMFmZmbA6Dc5Jx7pbWxNWqkpvLhZJdyIU6MKfsrz+pfmctEAQBAItLplroCIMKM4Hlkk4HkOfTwk5zlOW1LUjGKirIlkCR8YZXELIHjT0KlCogAVRgAeAkpzlOTlLVnIxUVZEkidEAQBAEAQBAEAQBAEAQBAEAQBAEAQBAEAQBAEAQBAEAQBAEAQBAEAQBAEAQBAEAQBAEAQBAEAQBAEAQBAEAQBAEAQBAEAQBAEAQBAEAQBAEAQBAEAQBAEAQBAEAQBAEAQBAEAQBAEAQBAEAQBAEAQBAEAQBAEAQBAEAQBAEAQBAEAQBAEAQBAEAQD//Z">
          <a:hlinkClick xmlns:r="http://schemas.openxmlformats.org/officeDocument/2006/relationships" r:id="rId2"/>
        </xdr:cNvPr>
        <xdr:cNvSpPr>
          <a:spLocks noChangeAspect="1" noChangeArrowheads="1"/>
        </xdr:cNvSpPr>
      </xdr:nvSpPr>
      <xdr:spPr bwMode="auto">
        <a:xfrm>
          <a:off x="17754600" y="319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21</xdr:col>
      <xdr:colOff>0</xdr:colOff>
      <xdr:row>16</xdr:row>
      <xdr:rowOff>0</xdr:rowOff>
    </xdr:from>
    <xdr:to>
      <xdr:col>21</xdr:col>
      <xdr:colOff>304800</xdr:colOff>
      <xdr:row>17</xdr:row>
      <xdr:rowOff>57150</xdr:rowOff>
    </xdr:to>
    <xdr:sp macro="" textlink="">
      <xdr:nvSpPr>
        <xdr:cNvPr id="2051" name="AutoShape 3" descr="data:image/jpeg;base64,/9j/4AAQSkZJRgABAQAAAQABAAD/2wCEAAkGBxQTBhIQEhMVFhIWFB0VGBgYGR4gHBkbGBsaFxcaGRYbHCgiGB0lHhkXITEhKCkrLi4uHB8zOD8sNyktLi0BCgoKDg0OGxAQGzckICY2LTQwLjQsLC0vMDcwLy8tNzE0NC84LCwwNywvMi0sLTQvLDQvLCwvNCw0LC8sLCwsLP/AABEIALkBEAMBEQACEQEDEQH/xAAbAAEAAwEBAQEAAAAAAAAAAAAAAwQFBgIBB//EAE4QAAICAQIDBAUEDQkFCQAAAAECAAMRBBIFITEGE0FRFCIyYXEHI4GRFRYzNkJSU3JzkpOhsjVidIKxs8PS0yY3VaLBFyQlNENU4uPw/8QAGQEBAAMBAQAAAAAAAAAAAAAAAAIDBAEF/8QAPREAAgECAwQGCAQFBAMAAAAAAAECAxEEITESQVFxBRNhkaHBFCIyMzSBsfAVI9HhQlJTYnIGJJKiNVTC/9oADAMBAAIRAxEAPwD9xgCAIAgCAIAgCAIAgCAIAgCAIAgCAIAgCAIAgCAIAgCAIAgCAIAgCAIAgCAIAgCAIAgCAIAgCAIAgHi25VALMBkhRk4yTyAHvMlGLlojjaWp8F69+U3DeBuK55gHkDjy5RsS2dq2XEbSvbeQXcUpSgWPdWqMcBi4AJHI4JPOWRw9WUnGMW2uxkJVYRV21Y+6jVYNW0oQ7hcl8ZBVm9Tkd55Dl5ZPhOQp32r3yXDt38DspWtbeebOK0LcyNdWHUZZS4yB5kZ5dROrD1XFSUXZ9jOOrBOzavzKr8cROKW1WslaoqEOzAbjZu5c/Lb++WrCTlSjOCbbvklwsQdeMZuMsrWz5nviPG6qdZRWzLm5iAdwAACk7jnqCQAPeZyjhKlWE5Jez2dv2ztSvGEoxe8v6m9a9O1jnCKpZj5ADJMzwg5yUY6stlJRV2ZA424toVqtptptuwW5qK9hVTy6kOM+RHjNnokbSalfZcVpre/6ZcSlVn6t1qm+4scH41Xfp6vXQWvWthrDgsu4A9Ovj5SvEYWdKUsnsptXtkdpV41Es82r2JtLrt2vtoZdrphh5MjdGH0hgR5j3iVzo7NONRO6fg1u8yUal5OL3FTtBx0aUV7kZg7BcjpzI3dOeQuT0xy6iXYTCPEXs9Pv65eRCvXVK11qaXesdJvVDvKZCMcc8ZCsRnHPkeszbKU7N5X1Rbd7N0szBs43qk4jRS+mrza2PVuJIVebuR3Y5AfvIHjN6wmHlTlONR+r/bbPctd5ldeqpRi4rPt/Yl1fHbRbeaaBZVQcWMX2sSAGcVrtO4qD4kc+UjTwlO0FUnaUtFa64K/PkyUq8ry2Y3S1z+hY1PFbG7oaaoWd5X3u92KoFOMesFbLHPTErhh4La66WzZ2sld371kicqsnbYV758EWeDcR7/Q95tKkMyMpOcMjFGAI6jIPOVYmh1M9m99Gn2NXJ0qm3G9rF6UFggCAIAgCAct8onGbdLwWu2hgrG4ISQDyKO2MH3qJ6vRGFp4ms4VFdWv4oxY+tOlTUoa3/UorpeNFQfSNN0z0/wDrl7qdFJ22JffzKtnG/wAy+/kT9nu0eo+zp0GuRVu27kdOjcs/TyzzHkRK8XgaPUekYZ3jvT3E6GJqdZ1VZZ7iD5Q+P6nTazTJpmANgbI2g5IKhcZHvlnRGDoV4TlWWlt9uJDH4irSlFU950fZninpPAqb/Fl9b85fVb94M83G4fqK8qfDTluNmHq9bTUyHtfxY6bgNlqfdDhK+WfXY4HI9ccz9En0fhlXrqEtNXyRHFVXSpOS13Gd8nfGbtVw2172DMtuwcgMDapxge8mael8LSw9SMaSsmr+JTga06sG563HZHjV1/HeIVWsClNu2sYAwN9i9R15KOsdIYWlRoUZwWcld9y/UYWtOdWpGTyTy8Tq55JuEAQDO7RaE3cGtrX28bkPk6EOh/WUTThKqpVoyem/k8n4FVeG3TaWpxNvE37s8URTnUM+mUeIGwLTy/So36wntxoRv6JJ+zaT77v/AKtdx53Wyt18f4rrwy8V4lm3SjS8YWuy6qmtdLXXU9tYZW27u8AYkBWJ5kdTkSuNR4ii5Ri5NybaTs87Wyzuty4E3Hq6lm0lZWuu8m0lYXR8P2sWRtezISmwYNdx9RMnCZyR7jK6km51rqzUFfO++Or48ScEtmFnltcLcfDgZHE7aB2IbTWKPTVbLrt+cFneetYTjO0gn1uhBAmyjGs8aqsX+W9HfK1sl8uBlrOn6M4Net43vqdbp9JW/a/Vl0ViKKl5gHAbfkc/PA+qeTOpOGEp7LtnLyN6hGVeV1uXmYHDbEHCODWWlQgZlLPjAzXYFBJ6c8Ym+sputiYw1yyXNXM0LKFFy7fozp+2Y/2Zv8goLfmhgX/5QZ5fR3xMPDnbLxNmK91Iq8cYfbDp/wCian/BluGX+3n/AJQ/+jlX3keUvI5/h12nfs7oaKAvpYeptoHroQwa128QpXdzPIgjrmehWjWjiKtSr7Fpcnlkl23tyMdNwdGEYe1l+7OpuGe2dWPDSPv+Bsr2fvD/AL55cfg5X/mVu538ja/frk/qjXtoVvaVW5EcwDybkw5+B8ZjjOUdHYvcU9T2BykTphcDHe8b1epJztf0ZP5q1jL4+Lk5/NE34n8ujTpLetp/PTuRmo+tUnP5L5fuZlXE69LVrqLWxa11llaH2rRcMp3Y/C5nby6Ymp4epiHSqQXq2Sb4bOt+HEpVSNJTjLW7fO/D6FlNTVRwbTaLVk1KdMgNhbYu5AoZBYCCrcs+GRKnCpWrTr0PWe08rXdnvsTUowhGnUyyWd7fK5a7GfyUyrnuFtYUEjBarltPvGd2CeZGDKukfepv2mltc/vduZPCexlpfLkb0wGkQBAEAQBAOG+V/wC9ur+kL/d2z3f9P/Ey/wAX9Ueb0p7lc15nqvt24qA9A1PIfin/ACzj6Ii376J1Y9292+4odmNaNb21OquK1WVpsroOd3Q5JJAzgM3Lrz8hz0Y2k8JglSp+sm7uW4pw81XxHWTya0W8s9vfvu4V+mH95XKuivhMRy8mTx3v6XPzRa7EH0fjet4ceiP31Q/mPjP1ZT6zKukl11GliVvVnzX2yzB/l1J0eGaJOO/957Z6XS9U06nU2D+dyFYP045eRkcL+Rg6lbfL1V5na35teMN0c35FX5KP5M1P9JP8Ky3p33sP8fNkejfYlzZ4+T/76OLfp/8AEunelvhcPy8okcF76rz82aGs7NaxtZY68RsRWdmVQvJQSSFHreA5fRM9PH4aMFF0E2ks769uhdLD1nJtVLEP2q63/idv6v8A8pP8Rwv/AK67/wBiPo1f+q+46vQ0smirR3LuqKrOerEAAsfiec8mrJSm5RVk28uHYbYJqKTd2TyBIptxWkHBtTPxgHk8VoI52p9YgH37LUflU+uAYPoVRUVvrmfThg3dMVOcHcFa3G5lB8M5983+nJetGmlPjnyvbRMzejv2XJuPD99Te+y1H5VPrmA0nw8Vox91T6xAPlnE9O1ZU2oQRgjI5g9Z1Np3Rxq+RDw/WUVaNaherBRtBLDOB7IJ8cDAz7pOrU6ybna1yMIbEVHgT/ZajP3VPrErJlbS6nTpqrbe+UvYRkkjkqjCqPcOZ+LGWzquUYw3Lz1ZCMEpOW9lr7LUflU+uVEx9lqPyqfXAH2Wo/Kp9cA+HitGfuqfWIAPFaCOdqfWIBZ0+oV03IwYZxkecAlgCAIAgCAIBw3yv/e1V/SF/u7Z7v8Ap/4mX+L+qPN6U9yua8zr6dXX3K+unQfhDy+M8eVOd3k+43qcbanCdsdRXb2x0C6chtQtg3lDnC7lIDEeQDnHlnznvdHwnTwdZ1VaLWV/n+3zPMxcoyxFNQ9q+ZY7e/fdwr9MP7yqV9FfCYjl5Mljff0ufmix2xb0btLo+IdEJ7i0/wA1uh+gFj/VEr6OXpGGq4bf7S++7vJ4t9VVhW3aMn7CobfSte3XUWkJ7q68qv8A1H0SvpRqn1eGX8Cz5vMlg1tbVV/xPwRU+Sj+TNT/AEg/wrLunvew/wAfNkejfYlzZ4+T/wC+ji36f/EunelvhcPy8okcF76rz82X9b2NsfWWWDX6lQ7swUE4XcSdo9boM4lFPpSEIKLoxdklfiWTwUpScusauQ/aPb/xHVfrH/NJ/i1P+hHu/Yj6BL+o+86zQ0GvRV1li5RFUs3VtoA3H3nGZ5FWe3NyStdt24G+EdmKRPIEhAMrjvFvR205JQJZdsdm5BV2O+c55HKjrNeFw/XKdr3Sukt7ul5lNar1ey3o35Ms6HilN1DWVWKyqcMQfZI5ndnp9Mqq4erSkozjZslCrCavFkeg43p7rilVyOwGcA88dMjzHvHKSq4StSW1OLSOQrU5u0XciTjNaaDvb7agO8ZAVJwSGICgHmWAHMDxBknhZyqbFOL0T8NeXA510Yx2ptakPEu0NY4Nbfp3rsNe3PPI9crjOD5HMso4KbrRp1U1e/gRniI9W5Qd7FrS8c09hfu7kbuxubB6KOre8e8cpTPCV4W2otX0Jxr05X2ZaGC3aam/gyWmzY7O6Kgt2DcM7TZZyIAXDH49CcCegsBVo1nDZukk77N8uxZ6vLzWZk9KhUpqV7PPK9u9+P6nU6T/AMomWDnaMsOjcva5efWeVU9t2Vuzgbo+yszLo4uz0V2g1pXZqO7r35y6cxkYPtMVJXw24mqWGjCTg7tqN3bc/wBFo+0pVZySluby++3d2EzdodKNSKzfXvLFMZ/CBK4Pkcgjn5SCwWIcdpQdtflqS9IpJ7O1mVLdWh7SCtbvnAwLq1mABs5VpVn1ieTk4OPPoJdGnJYbblDLdl26t7radvDVlbnHrtlSz59mlvE0OF642d4jgC2pyjgdPxkYZ8GUg+45HhM1ekobMo6SV15r5Mupz2rp6ovygsEAQBAEAQBAEAQDN47wSrV6RargSquHGDjmAV6j3MZpwuLqYabnT1tYqrUYVY7M9DD/AOzjQ/i2frmbvxzF8V3Gb8OocPE1+C9mtNpWLU1AMRgsSS2PLJPIfCZMTj6+IVqksuGiL6OGpUs4Ik4nwKm/XUXWBi9LbkwcDOQ3MePNRI0cXUowlThpLX6HalCFSSlLVaEvGOFV6nQmm4EoSDyODkHIwfCQw+Inh59ZT1JVaUasdmWhNoNElOhSmsYRF2ge74yFWrKrNzlqyUIKEVFaIq8E4JVpaXSkEB33nJzzwB/0luJxdTENOpuViFKjGkmonzhfA6qNbfdWGD3tufJyM5ZuQ8ObGK+LqVoQhPSOS8F5CnRhTk5R1eppzMWiAIAgCAYfaSndq9D6u4DVhjyzjFVuCfLnj903YOWzCrnb1fNGeuruHPyZk8c0NllnE0qU7nqpxge3jO8AnkSVGPpE14WtCCoObyTl8uHjmUVqcpdYorVIcPxbxbTEX6q01kvhqa0Wv1CpDsKlPMHG0E+Hlmdq3p0p+pGN8vabbzvlm+dzsLTnHNu3YlbwRDw5TVdp9RYjmpLdUpwhYo1luUcqBnBAYbgPwh5ydZqop04NXap70r2jmv27CELwcZSWV5buLKt2LdBxYpWwV7asKVIJ5V5OzGRnm3wMsjenUw6lJXSlnfnv7NCDtONWy1tu5HT6qnHa3SsF5DT3KSByHrVbQT9eB8Z5lOX+0qJv+KP0kbZL86LXB+RF2Gb/AMAWogh63dXUgggmxmHUc+RB5SXSa/3DmtGlbuRDB5UlF6q/1ZtaxCdI6r1KED4kHExU2lNN8TRJXTscpWN3Z3hWxT6t9IYAZ27VdWz5YIIM9Z+riMRtPVS8WmjEs6VK3FHizSn7T9cNh3NqbmxtOT88dpA6nkBgySqL0yk75KMd/wDaHD8meW9/U7JPZHwnivU3IxeFjPanXOPZ201k+bqHY/Urp9c218sLSi9fWfydl9UzPTzrTa7DcmE0iAIAgCAIAgCAIAgCAIAgCAIAgCAIAgCAIAgCAIAgGfxPhS3WI++yuxM7XrIBAbG4EEEEHA6jwmihiHSTjZNPVP7uVVKSnZ3s1vR74Zw1aK2ClmZ23u7nLM2AMk/AAYHIYka9eVVpvJLJJaI7TpqCyLspLBAEAr6TRrWX2ZAdy+PAFvax5ZOT8SZZUqudtrcrffLTkRjBRvYsSskIBX0OjWqkquTli7E9WZjliT/+xyEsq1XUd3y7iMIKKsixKyQgCAIAgCAIAgCAIAgCAIAgCAIAgCAIAgCAIAgCAIAgCAIAgCAIAgCAIAgCAIAgCAIAgCAIAgCAIAgCAIAgCAIAgCAIAgCAIAgCAIAgCAIAgCAIAgCAIAgCAIAgCAIAgCAIAgCAIAgCAIAgCAIAgCAIAgCAIAgCAIAgCAIAgCAIAgCAIAgCAIAgCAIAgCAIAgCAIAgCAIAgCAIAgFDj3EfR+D2343FFyB5noo+siaMLQ6+tGnpcqrVOrpufAzLuF6lNCbRq7G1CruwQvdMQMlNm3IXwznPvmmOIoSnsOmlF5b9rne+vgVSpVVG6nn8rGVquOLZxSprNU+mps0SXKAyjLMzZ5spzy/smuGElClJRpqclNrR6JLgUSrqU1tS2U4p7jX7Map31N6i1r9ONprtYAEkg71DAAOByOceOJjxtOMYwbiozzul4PfYvw8pNtXvHKzOgnnmoQBAEAQBAEAQBAEAQBAEAQBAEAQBAEAQBAEAQBAEAQBAEAQBAKvFNCt/DrKH9l1KnHUZ6Ee8HnLaFaVGoqkdUQqQVSLi95k2065tIaCaBldpvDNuwRgkU7cBv6+JrjPBxn1i2v8crd99Plcoca7js5c/2/cm0XBe640ti7e5XSLp1GfWyjk9MYxgjnmQqYrrKLi/acnLszRKFHZqXWlkiXhPDno1lqKV9GY70XJzWx9tQMY2E+sOfIkjEjXrxrQi37ayb4rc+e7tJUqbpyaXs7uz9jVmQuEAQBAEAQBAEAQBAEAQBAEAQBAEAQBAEAQBAEAQBAEAQBAEAQBAEAQBAEAQBAEAQBAEAQBAEAQBAEAQBAEAQBAEAQBAEAQBAEAQBAEAQBAEAQBAEAQBAEAQBAEAQBAEAQBAEAQBAEAQBAEAQBAEAQBAEAQBAEAQBAEAQBAEAQBAEAQBAEAQBAEAQBAEAQBAEAQBAEAQBAEAQBAEAQBAEAQBAMfV8dFfpQZDnTqrgZ+6BwduOXLLAr48xNlPBufV2ftXXK2vhmUSr7O1daeP3oRHtKncadypAtqe1+f3Ja1y+4Y5kNhcecn6BPanFP2Wku1t5eGZH0lWi7apvlb7sedN2hY3V97R3ddrBUbvFYgtzUWIPYz05E8+uJ2eCioy2J3cdVZrTg9/gI4iV1tRsnpn9eBHXxsILFrrsstbV2VIhszkqNzHc33OsDw8PDrJPCOVnKSUVFNu3HlqyPXbN1FXd2rX+7Ir8R4678K4hUanoup0xYkPnmyuQUZcchtznl9GJZRwkIVaM1JSjKVtODWqf0IyrylGcWrNL7sXeH8as9IpqtoZBahNbFwSxVQxDqPYJHPqZRVwsNmU4TvsvNWta73cSyFaV1GUbX0z+7DsjrrrdLablwRc6g7gejsNuAOW3AGfHrHSFGlTlFU3uW7s1+fgcwtSc4tzW9/XyJrdQ1naHugSEpq7xsEjc9m5UBx1AAY48yvlIRgoYfbazk7LsSzffl48STk5Vdngr95mdk+OF9DpqFDXWd2GuctyrBJxvY5y58F6/CasfhFCc6j9VX9VW15Lh2lWGr7UYxWbtm+H7kmr7Vsuis1K6Zn0ykqLA4BYq23OzGQmcjdn6MSNPo6Mpqk6lpvdZ5b9ePZ4ieLcYuajeK338uH3Y0NZqDXxrTtk93fmplJOA4BdGA6DIDg+fq+Uz04KpRmt8c/lo19GvnxLpScakXueXma8xl4gCAIAgCAIAgCAIAgGD26sK9k9QykghRgg4I9ZfETf0XFSxcE192ZmxjaoSaOY4D2Oa/g9N51upU2IGIDchny5z1MV0mqNaVNUouz4GOjg3UpqTm8w51PDOPaZG1D36a9thD5yvMDlknGNwPLrzHvhdR0hQnJQUJxzy3nH1uFqxTltRZofKvqGTgFZRmU9+Oakg42P4iZ+goRniJKSvl5ot6Tk40lZ7/wBSx8netc8Pt0txJu09pQ5JJKsSQcnmRnd9AEr6XpRVSNamvVmr/fgTwE24unLWLNrtJxL0fgV1/iqHb+ceS/vImHB0Ovrxp8X4bzRXqdXTcjivkwa0cZ1NdzuzLWuQzE4JOfHoec9vptU3RhKmkk29x5/R22pyjN8DR0t7f9qtybm2dwDtydudtf4PSZ5wj+FxlbO+vzZbGT9NavlY7RrlBwWAPvM8VRb0R6F0fPSE/GX6xGxLgLo9qwIyDke6caa1On2cBg8c4I13FqLVKhAQLgerKji2sDlzw48fMzfhsXGlSnCWv8PY2rPwM1ag5zjJfP5O68SppuyzG7WCxx3dqNVTtzlEsZ7HyDyzuYfQol0+kFam4LOLTl2tJJeC8SuOFd57Tyd0uy92eOG8AddRUG0uir7sgtai5Z8dNqFB3ZJwc7jidrYyDjK1Sbvom7Jc3d37kcp4dpq8Yq2/70ItdpDp71taypLTrLbKt5YVutiYKPZt+bbAyDz5jHPMnSqKvFwUW1sRTta6s9Ut6OTj1bUm0ntNrhmvAh0tNuqu4n61RayhaVKMTWrbX9XvMesRuBJx49JOc6eHVDJ2Um81ZtXWdt2mWZyClVlUzWaSy03nQ6jhztrdG424p3b+f41ewbeXPn8J50K8VCpF/wAVrd9zVKm3KD4fofOz+itpF1bhdhuexGViSwsYuQV2jbjOOpzO4urTq7Mot3sk1bgra77nKEJQunxb72R7O77UuT7OopAU+G+otlfiVbI/Nbykr7eFVtYPwe/vXiiPs1n/AHLxX34FHg3ZyzTJpnr7sWKO71ABO2xSS27OObqeYyOhI5S/E46FdzjO9nnHinw5Pf3ldLDSpbLjrv7f3Rg6/UMOzNukpt07VF2rTLMLzmw/NGgrndk43Z6DOJvpQTxMa1SMk7JvJbOmu1w7OOVzNUk+pdOMlbNLjrpY6viad5xnSUj/ANMnUP7gqlEB97Mxx+a3lPJovYo1Jvf6q77vuS8UbanrVIR4Zv6ffI3JhNIgCAIAgCAIAgCAIAgHP9vvvQ1P5o/iWeh0V8XD73My433Ejmezuo4qOB0CirTmnYNhY8yPDPrjnPUxcOjnXl1kpbV8/uxjoSxfVx2UrFW7UXJ2mou4ujBFOKimO6Vsg5bBPkD1zy8hLYwpSw04YF5v2r32mitymq0ZYlZbuBrfK8f9nKv04/geY/8AT/xMuXmi/pT3S5/qSXn0X5QarOlesr2Hy7xcAfT7I/rGRj/uOj5R303f5P7fcSl+Vik90/qWO2B7/jei0A9kv39v5lfQH4+sPqlfR/5NCriXw2Vzf6EsV+ZUhSXN8kU+yP3+8S+I/tl2P+AoEcN8TVPmk/3t3foB/BXO1P8AxMefmzkfjnyL/H+z/DruKNZqbFFxAyDaF6AAernlyxM+FxmNp0lGkvV/xuWV6GHnO9R587Gd9qfCPyqftx/mmn8R6S/lf/Eq9FwfH/sdZwDR01cLWvTENSCdpDbhzYlvW8eeZ5OLq1alVyrK0st1jdRjCMEoaGjMxaUWt1G44qpx4fPN/Z3MA+d7qfyVP7Zv9CAO91P5Kn9s3+hAPFwvesq9GnZT1DWsQfoNElGUou8XZnGk1ZikXpWFSjTqo6BbWAH0CiJSlJ3k7sJJKyPfe6n8lT+2b/RkToF2ox9yp/bN/owD4zag4zTQcHIzc3I+Y+YnU2tBY+97qfyVP7Zv9CcBD3FvpHeejabvPxu8O79buMyfWz2dm7twvkR2I32rZkge/eSKaMnr882Tjpn5iRu7Hci+hOwZABxzAOQD44OBn6hOHT1AEAyONufT9FX+A953e/ZVZYgJ8PXRW/qwDl7NdrRozZ6S+fRm1G3uq8bkswqexnaVPMe0cAgjnAKPFuLayyvW194F9XUqa1PzlaV7+6ZU9HyN21fWZyGDkr4CAbdesubUO/em2tdbVVWCibShqqs7wME9os7esDgeGMQCrTxV37O22nUNdelNV2w1bO6vyT3QYAYy2E7psuB1J3QDvIAgCAc/2++9DU/mj+JZ6HRXxcPvczLjfcSMbsx2y0dXZ/T1WXYdKwrDY5wR7wuJtxvReKqYic4Ryb4r9TNh8dQhSjGUs12Mzu2fH6+IUVaLRhrXawMW2kBcAjxGfHmegGZp6Owc8FKVfEeqkuKzKsXiI4hKlSzdy38qtWzsnQmc7bVXPnitxmU9BS2sXOXFP6os6SVqMV2r6Gp8oOhL9m++T7pp2W5T5bfa/dz+iZeiaqhidiWkrp/Mvx0HKltLWOZW7D2HVcV1PEmGA22msHwVQC+PdnH75Z0nFYelDCrddv56EMG3VnKs9+SIeyX3+8S+I/tk8f8AAUDmG+JqnzSf727v0A/grnan/iY8/NnI/HPkdBxPslpNRrDddVusOATvcdBgcgwHSefR6SxNGChTlZckaauDo1ZbU1nzZU+0HQfkP+ez/NLfxjGfz+C/Qr/DsP8Ay+L/AFNvhnDq9PolppXbWuSBknqSTzJJ6kzDXrzrTc6juzVTpxpx2Y6EHaTVNVwHUW1nDpWzKcZwQOXIyzB041K8IS0bRGvJxpyktUiPh3H67dStWLFdk3qXrZRYBjcUJHPqPoOeklWwdSnFzyaTs7NO3MjTxEZPZ38rXPDdpaBcR85sDbDb3bd0Gztx3mMdeWemfGdWAq23X12bra7vtj0mF+zjbLvPd3Fkq1eoNlp2VKhK7fZ3ZAwRzcsfD4ec5HDTqQgoRzd8762+lg6sYyltPS338xoe0FVuuFAW1LSpfZZWynaMc+Y6HP7j5RVwVSnDrLpx0ummIYiMpbOafarGZ2a7VLZwzTd8X7ywBTZ3ZFZsOfV3gbc/Dl4dZqxvR8oVZ9Xay3XztxtqVUMUpRjtavfbK/0PtnHRZq9bQ9NrpUV2qtb5b2SQxHmx6dCoJ5jM4sJsQpVIzScr5trLX6LufaceI2pTi4tpdj+/2Nbs/Xjh3iMszbdjIFyc7VRwCFHnjnzPjMmLd6ndvTv2tq/7aF9Bep+1vqWeJ61aeH2XN7KIWPvwOg956SujSdWpGnHVsnUmoRcnuM77MCmuqvUFm1FiF9taE5IIyqhR4bgOfgMnxmj0XrXKVLKKaV27fPPjbyKuu2ElPV8ERjtdp+634t2g7XPdNio52kWnHqHPh9PQiS/Da17ZX3ZrPlxI+l07Xz7cnlz4HjTqrdoWKo9e0t65rfNrMvM94V292vgMnJAxjHPsnKOHV2ne2V1l8tbvfwXPJGzq5K3bZ5/PSxocE1rWad1sx3tTmp8eJXmGx4blKtjwzjwlGJpKEk4+zJXX6fJ5FtGbkmnqsn99pozMWiARX0K6gMM4YMPcVOQQYBLAEAQCK/Tq4AYZAYMB4ZU5UkeODg/EA+EAlgCAIBHqKFeko6qyHqrAEH4g8jJQnKD2ouzOSipKzRR+17Sf+10/7JP8sv8ATcT/AFJf8mVej0f5F3ItaTRV1LiqtEHkihf7BKqlWpU9uTfN3LIwjH2VY+6zRV21hba0sUHOHUMM9M4I68zFOrOm7wk0+x2EoRmrSVyWysNWVYAqRggjIIPIgjxEgpNO61OtJqzI9LpUrpCVoqIPwVUAc+vIcpKdSdR7U3d9uZyMYxVoqyPlOirXUNYtaK7+0wUBm/OYDJ+mdlVnKKjKTaWivkgoRTbSzYGirGrNwrTvSMF9o3EeRbGcch9UdbPY2Np7PC+XcNiO1tWz4k8rJCAIBl9p9O1nZ7UVopZ2qZVA8SRyE1YKcYYiEpOyTRTiIuVKSWtmQ6zSOeNaFwp21raHP4u5ABn4mTp1IqjVi3m9m3bmRlBucHwv9DmNPwR04Z6K9GrscfN8tQ60OufaOHwoxzK7cz1J4uMqnXRnFLX2E5J8NM+dzJGjKMOrcW3prl9/I0uNcPs9M1FgAxu0zV7mAFjVMSUDE8mPIDPiRM2GrQ2IRb/nvZXtda/e4srU5Xk1/bbts9CSrVvb20oLUvUF09mN5XcctXnkpOAOQBzzyZGVONPBzSmpetHS9tHxsSU5SxEbxtk/Ij0vC7R2M0dJrIsSyksvLIC2BmJ+A5yU8RTeMqzvk1Kz5o4qUuojG2aa+pp8MrdO0us3Vtst2Oj8tp21qhBOeTZHTEy1pRlhqdnnG6a35tstpqUas7rJ2z+VjcmE0mT2roZ+z14QZYLvA/G2EPj6cYmvATUcRFy0078ijEpuk7ERrNnaLTahBmr0az1/DLmor9YBk9pQw9SlL2tpZcr3OW2qkZrSz8jO1HDbT2Y19YrPeWW2sg5ZYMRtP0iaIV6axNGTeSUb9limVKTozjbNtnVIPUHwnlPU3Ixuzq7tZrLh7Fmowvke6RamI/rKw+ibcW7QpQ3qOfzbf0aM1DOU5bm/orfU25hNIgCAIAgCAIAgCAIAgCAIAgCAIAgCAIAgCAIAgCAQa3SJbpjXYoZD1B93MfAg88ydOpOnLag7MjOEZq0lkV+HcHpoctWp3MMFmZmbA6Dc5Jx7pbWxNWqkpvLhZJdyIU6MKfsrz+pfmctEAQBAItLplroCIMKM4Hlkk4HkOfTwk5zlOW1LUjGKirIlkCR8YZXELIHjT0KlCogAVRgAeAkpzlOTlLVnIxUVZEkidEAQBAEAQBAEAQBAEAQBAEAQBAEAQBAEAQBAEAQBAEAQBAEAQBAEAQBAEAQBAEAQBAEAQBAEAQBAEAQBAEAQBAEAQBAEAQBAEAQBAEAQBAEAQBAEAQBAEAQBAEAQBAEAQBAEAQBAEAQBAEAQBAEAQBAEAQBAEAQBAEAQBAEAQBAEAQBAEAQBAEAQD//Z">
          <a:hlinkClick xmlns:r="http://schemas.openxmlformats.org/officeDocument/2006/relationships" r:id="rId3"/>
        </xdr:cNvPr>
        <xdr:cNvSpPr>
          <a:spLocks noChangeAspect="1" noChangeArrowheads="1"/>
        </xdr:cNvSpPr>
      </xdr:nvSpPr>
      <xdr:spPr bwMode="auto">
        <a:xfrm>
          <a:off x="18973800" y="3190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20</xdr:col>
      <xdr:colOff>0</xdr:colOff>
      <xdr:row>17</xdr:row>
      <xdr:rowOff>0</xdr:rowOff>
    </xdr:from>
    <xdr:to>
      <xdr:col>20</xdr:col>
      <xdr:colOff>304800</xdr:colOff>
      <xdr:row>17</xdr:row>
      <xdr:rowOff>304800</xdr:rowOff>
    </xdr:to>
    <xdr:sp macro="" textlink="">
      <xdr:nvSpPr>
        <xdr:cNvPr id="2052" name="AutoShape 4" descr="data:image/jpeg;base64,/9j/4AAQSkZJRgABAQAAAQABAAD/2wCEAAkGBxQTBhIQEhMVFhIWFB0VGBgYGR4gHBkbGBsaFxcaGRYbHCgiGB0lHhkXITEhKCkrLi4uHB8zOD8sNyktLi0BCgoKDg0OGxAQGzckICY2LTQwLjQsLC0vMDcwLy8tNzE0NC84LCwwNywvMi0sLTQvLDQvLCwvNCw0LC8sLCwsLP/AABEIALkBEAMBEQACEQEDEQH/xAAbAAEAAwEBAQEAAAAAAAAAAAAAAwQFBgIBB//EAE4QAAICAQIDBAUEDQkFCQAAAAECAAMRBBIFITEGE0FRFCIyYXEHI4GRFRYzNkJSU3JzkpOhsjVidIKxs8PS0yY3VaLBFyQlNENU4uPw/8QAGQEBAAMBAQAAAAAAAAAAAAAAAAIDBAEF/8QAPREAAgECAwQGCAQFBAMAAAAAAAECAxEEITESQVFxBRNhkaHBFCIyMzSBsfAVI9HhQlJTYnIGJJKiNVTC/9oADAMBAAIRAxEAPwD9xgCAIAgCAIAgCAIAgCAIAgCAIAgCAIAgCAIAgCAIAgCAIAgCAIAgCAIAgCAIAgCAIAgCAIAgCAIAgHi25VALMBkhRk4yTyAHvMlGLlojjaWp8F69+U3DeBuK55gHkDjy5RsS2dq2XEbSvbeQXcUpSgWPdWqMcBi4AJHI4JPOWRw9WUnGMW2uxkJVYRV21Y+6jVYNW0oQ7hcl8ZBVm9Tkd55Dl5ZPhOQp32r3yXDt38DspWtbeebOK0LcyNdWHUZZS4yB5kZ5dROrD1XFSUXZ9jOOrBOzavzKr8cROKW1WslaoqEOzAbjZu5c/Lb++WrCTlSjOCbbvklwsQdeMZuMsrWz5nviPG6qdZRWzLm5iAdwAACk7jnqCQAPeZyjhKlWE5Jez2dv2ztSvGEoxe8v6m9a9O1jnCKpZj5ADJMzwg5yUY6stlJRV2ZA424toVqtptptuwW5qK9hVTy6kOM+RHjNnokbSalfZcVpre/6ZcSlVn6t1qm+4scH41Xfp6vXQWvWthrDgsu4A9Ovj5SvEYWdKUsnsptXtkdpV41Es82r2JtLrt2vtoZdrphh5MjdGH0hgR5j3iVzo7NONRO6fg1u8yUal5OL3FTtBx0aUV7kZg7BcjpzI3dOeQuT0xy6iXYTCPEXs9Pv65eRCvXVK11qaXesdJvVDvKZCMcc8ZCsRnHPkeszbKU7N5X1Rbd7N0szBs43qk4jRS+mrza2PVuJIVebuR3Y5AfvIHjN6wmHlTlONR+r/bbPctd5ldeqpRi4rPt/Yl1fHbRbeaaBZVQcWMX2sSAGcVrtO4qD4kc+UjTwlO0FUnaUtFa64K/PkyUq8ry2Y3S1z+hY1PFbG7oaaoWd5X3u92KoFOMesFbLHPTErhh4La66WzZ2sld371kicqsnbYV758EWeDcR7/Q95tKkMyMpOcMjFGAI6jIPOVYmh1M9m99Gn2NXJ0qm3G9rF6UFggCAIAgCAct8onGbdLwWu2hgrG4ISQDyKO2MH3qJ6vRGFp4ms4VFdWv4oxY+tOlTUoa3/UorpeNFQfSNN0z0/wDrl7qdFJ22JffzKtnG/wAy+/kT9nu0eo+zp0GuRVu27kdOjcs/TyzzHkRK8XgaPUekYZ3jvT3E6GJqdZ1VZZ7iD5Q+P6nTazTJpmANgbI2g5IKhcZHvlnRGDoV4TlWWlt9uJDH4irSlFU950fZninpPAqb/Fl9b85fVb94M83G4fqK8qfDTluNmHq9bTUyHtfxY6bgNlqfdDhK+WfXY4HI9ccz9En0fhlXrqEtNXyRHFVXSpOS13Gd8nfGbtVw2172DMtuwcgMDapxge8mael8LSw9SMaSsmr+JTga06sG563HZHjV1/HeIVWsClNu2sYAwN9i9R15KOsdIYWlRoUZwWcld9y/UYWtOdWpGTyTy8Tq55JuEAQDO7RaE3cGtrX28bkPk6EOh/WUTThKqpVoyem/k8n4FVeG3TaWpxNvE37s8URTnUM+mUeIGwLTy/So36wntxoRv6JJ+zaT77v/AKtdx53Wyt18f4rrwy8V4lm3SjS8YWuy6qmtdLXXU9tYZW27u8AYkBWJ5kdTkSuNR4ii5Ri5NybaTs87Wyzuty4E3Hq6lm0lZWuu8m0lYXR8P2sWRtezISmwYNdx9RMnCZyR7jK6km51rqzUFfO++Or48ScEtmFnltcLcfDgZHE7aB2IbTWKPTVbLrt+cFneetYTjO0gn1uhBAmyjGs8aqsX+W9HfK1sl8uBlrOn6M4Net43vqdbp9JW/a/Vl0ViKKl5gHAbfkc/PA+qeTOpOGEp7LtnLyN6hGVeV1uXmYHDbEHCODWWlQgZlLPjAzXYFBJ6c8Ym+sputiYw1yyXNXM0LKFFy7fozp+2Y/2Zv8goLfmhgX/5QZ5fR3xMPDnbLxNmK91Iq8cYfbDp/wCian/BluGX+3n/AJQ/+jlX3keUvI5/h12nfs7oaKAvpYeptoHroQwa128QpXdzPIgjrmehWjWjiKtSr7Fpcnlkl23tyMdNwdGEYe1l+7OpuGe2dWPDSPv+Bsr2fvD/AL55cfg5X/mVu538ja/frk/qjXtoVvaVW5EcwDybkw5+B8ZjjOUdHYvcU9T2BykTphcDHe8b1epJztf0ZP5q1jL4+Lk5/NE34n8ujTpLetp/PTuRmo+tUnP5L5fuZlXE69LVrqLWxa11llaH2rRcMp3Y/C5nby6Ymp4epiHSqQXq2Sb4bOt+HEpVSNJTjLW7fO/D6FlNTVRwbTaLVk1KdMgNhbYu5AoZBYCCrcs+GRKnCpWrTr0PWe08rXdnvsTUowhGnUyyWd7fK5a7GfyUyrnuFtYUEjBarltPvGd2CeZGDKukfepv2mltc/vduZPCexlpfLkb0wGkQBAEAQBAOG+V/wC9ur+kL/d2z3f9P/Ey/wAX9Ueb0p7lc15nqvt24qA9A1PIfin/ACzj6Ii376J1Y9292+4odmNaNb21OquK1WVpsroOd3Q5JJAzgM3Lrz8hz0Y2k8JglSp+sm7uW4pw81XxHWTya0W8s9vfvu4V+mH95XKuivhMRy8mTx3v6XPzRa7EH0fjet4ceiP31Q/mPjP1ZT6zKukl11GliVvVnzX2yzB/l1J0eGaJOO/957Z6XS9U06nU2D+dyFYP045eRkcL+Rg6lbfL1V5na35teMN0c35FX5KP5M1P9JP8Ky3p33sP8fNkejfYlzZ4+T/76OLfp/8AEunelvhcPy8okcF76rz82aGs7NaxtZY68RsRWdmVQvJQSSFHreA5fRM9PH4aMFF0E2ks769uhdLD1nJtVLEP2q63/idv6v8A8pP8Rwv/AK67/wBiPo1f+q+46vQ0smirR3LuqKrOerEAAsfiec8mrJSm5RVk28uHYbYJqKTd2TyBIptxWkHBtTPxgHk8VoI52p9YgH37LUflU+uAYPoVRUVvrmfThg3dMVOcHcFa3G5lB8M5983+nJetGmlPjnyvbRMzejv2XJuPD99Te+y1H5VPrmA0nw8Vox91T6xAPlnE9O1ZU2oQRgjI5g9Z1Np3Rxq+RDw/WUVaNaherBRtBLDOB7IJ8cDAz7pOrU6ybna1yMIbEVHgT/ZajP3VPrErJlbS6nTpqrbe+UvYRkkjkqjCqPcOZ+LGWzquUYw3Lz1ZCMEpOW9lr7LUflU+uVEx9lqPyqfXAH2Wo/Kp9cA+HitGfuqfWIAPFaCOdqfWIBZ0+oV03IwYZxkecAlgCAIAgCAIBw3yv/e1V/SF/u7Z7v8Ap/4mX+L+qPN6U9yua8zr6dXX3K+unQfhDy+M8eVOd3k+43qcbanCdsdRXb2x0C6chtQtg3lDnC7lIDEeQDnHlnznvdHwnTwdZ1VaLWV/n+3zPMxcoyxFNQ9q+ZY7e/fdwr9MP7yqV9FfCYjl5Mljff0ufmix2xb0btLo+IdEJ7i0/wA1uh+gFj/VEr6OXpGGq4bf7S++7vJ4t9VVhW3aMn7CobfSte3XUWkJ7q68qv8A1H0SvpRqn1eGX8Cz5vMlg1tbVV/xPwRU+Sj+TNT/AEg/wrLunvew/wAfNkejfYlzZ4+T/wC+ji36f/EunelvhcPy8okcF76rz82X9b2NsfWWWDX6lQ7swUE4XcSdo9boM4lFPpSEIKLoxdklfiWTwUpScusauQ/aPb/xHVfrH/NJ/i1P+hHu/Yj6BL+o+86zQ0GvRV1li5RFUs3VtoA3H3nGZ5FWe3NyStdt24G+EdmKRPIEhAMrjvFvR205JQJZdsdm5BV2O+c55HKjrNeFw/XKdr3Sukt7ul5lNar1ey3o35Ms6HilN1DWVWKyqcMQfZI5ndnp9Mqq4erSkozjZslCrCavFkeg43p7rilVyOwGcA88dMjzHvHKSq4StSW1OLSOQrU5u0XciTjNaaDvb7agO8ZAVJwSGICgHmWAHMDxBknhZyqbFOL0T8NeXA510Yx2ptakPEu0NY4Nbfp3rsNe3PPI9crjOD5HMso4KbrRp1U1e/gRniI9W5Qd7FrS8c09hfu7kbuxubB6KOre8e8cpTPCV4W2otX0Jxr05X2ZaGC3aam/gyWmzY7O6Kgt2DcM7TZZyIAXDH49CcCegsBVo1nDZukk77N8uxZ6vLzWZk9KhUpqV7PPK9u9+P6nU6T/AMomWDnaMsOjcva5efWeVU9t2Vuzgbo+yszLo4uz0V2g1pXZqO7r35y6cxkYPtMVJXw24mqWGjCTg7tqN3bc/wBFo+0pVZySluby++3d2EzdodKNSKzfXvLFMZ/CBK4Pkcgjn5SCwWIcdpQdtflqS9IpJ7O1mVLdWh7SCtbvnAwLq1mABs5VpVn1ieTk4OPPoJdGnJYbblDLdl26t7radvDVlbnHrtlSz59mlvE0OF642d4jgC2pyjgdPxkYZ8GUg+45HhM1ekobMo6SV15r5Mupz2rp6ovygsEAQBAEAQBAEAQDN47wSrV6RargSquHGDjmAV6j3MZpwuLqYabnT1tYqrUYVY7M9DD/AOzjQ/i2frmbvxzF8V3Gb8OocPE1+C9mtNpWLU1AMRgsSS2PLJPIfCZMTj6+IVqksuGiL6OGpUs4Ik4nwKm/XUXWBi9LbkwcDOQ3MePNRI0cXUowlThpLX6HalCFSSlLVaEvGOFV6nQmm4EoSDyODkHIwfCQw+Inh59ZT1JVaUasdmWhNoNElOhSmsYRF2ge74yFWrKrNzlqyUIKEVFaIq8E4JVpaXSkEB33nJzzwB/0luJxdTENOpuViFKjGkmonzhfA6qNbfdWGD3tufJyM5ZuQ8ObGK+LqVoQhPSOS8F5CnRhTk5R1eppzMWiAIAgCAYfaSndq9D6u4DVhjyzjFVuCfLnj903YOWzCrnb1fNGeuruHPyZk8c0NllnE0qU7nqpxge3jO8AnkSVGPpE14WtCCoObyTl8uHjmUVqcpdYorVIcPxbxbTEX6q01kvhqa0Wv1CpDsKlPMHG0E+Hlmdq3p0p+pGN8vabbzvlm+dzsLTnHNu3YlbwRDw5TVdp9RYjmpLdUpwhYo1luUcqBnBAYbgPwh5ydZqop04NXap70r2jmv27CELwcZSWV5buLKt2LdBxYpWwV7asKVIJ5V5OzGRnm3wMsjenUw6lJXSlnfnv7NCDtONWy1tu5HT6qnHa3SsF5DT3KSByHrVbQT9eB8Z5lOX+0qJv+KP0kbZL86LXB+RF2Gb/AMAWogh63dXUgggmxmHUc+RB5SXSa/3DmtGlbuRDB5UlF6q/1ZtaxCdI6r1KED4kHExU2lNN8TRJXTscpWN3Z3hWxT6t9IYAZ27VdWz5YIIM9Z+riMRtPVS8WmjEs6VK3FHizSn7T9cNh3NqbmxtOT88dpA6nkBgySqL0yk75KMd/wDaHD8meW9/U7JPZHwnivU3IxeFjPanXOPZ201k+bqHY/Urp9c218sLSi9fWfydl9UzPTzrTa7DcmE0iAIAgCAIAgCAIAgCAIAgCAIAgCAIAgCAIAgCAIAgGfxPhS3WI++yuxM7XrIBAbG4EEEEHA6jwmihiHSTjZNPVP7uVVKSnZ3s1vR74Zw1aK2ClmZ23u7nLM2AMk/AAYHIYka9eVVpvJLJJaI7TpqCyLspLBAEAr6TRrWX2ZAdy+PAFvax5ZOT8SZZUqudtrcrffLTkRjBRvYsSskIBX0OjWqkquTli7E9WZjliT/+xyEsq1XUd3y7iMIKKsixKyQgCAIAgCAIAgCAIAgCAIAgCAIAgCAIAgCAIAgCAIAgCAIAgCAIAgCAIAgCAIAgCAIAgCAIAgCAIAgCAIAgCAIAgCAIAgCAIAgCAIAgCAIAgCAIAgCAIAgCAIAgCAIAgCAIAgCAIAgCAIAgCAIAgCAIAgCAIAgCAIAgCAIAgCAIAgCAIAgCAIAgCAIAgCAIAgCAIAgCAIAgCAIAgFDj3EfR+D2343FFyB5noo+siaMLQ6+tGnpcqrVOrpufAzLuF6lNCbRq7G1CruwQvdMQMlNm3IXwznPvmmOIoSnsOmlF5b9rne+vgVSpVVG6nn8rGVquOLZxSprNU+mps0SXKAyjLMzZ5spzy/smuGElClJRpqclNrR6JLgUSrqU1tS2U4p7jX7Map31N6i1r9ONprtYAEkg71DAAOByOceOJjxtOMYwbiozzul4PfYvw8pNtXvHKzOgnnmoQBAEAQBAEAQBAEAQBAEAQBAEAQBAEAQBAEAQBAEAQBAEAQBAKvFNCt/DrKH9l1KnHUZ6Ee8HnLaFaVGoqkdUQqQVSLi95k2065tIaCaBldpvDNuwRgkU7cBv6+JrjPBxn1i2v8crd99Plcoca7js5c/2/cm0XBe640ti7e5XSLp1GfWyjk9MYxgjnmQqYrrKLi/acnLszRKFHZqXWlkiXhPDno1lqKV9GY70XJzWx9tQMY2E+sOfIkjEjXrxrQi37ayb4rc+e7tJUqbpyaXs7uz9jVmQuEAQBAEAQBAEAQBAEAQBAEAQBAEAQBAEAQBAEAQBAEAQBAEAQBAEAQBAEAQBAEAQBAEAQBAEAQBAEAQBAEAQBAEAQBAEAQBAEAQBAEAQBAEAQBAEAQBAEAQBAEAQBAEAQBAEAQBAEAQBAEAQBAEAQBAEAQBAEAQBAEAQBAEAQBAEAQBAEAQBAEAQBAEAQBAEAQBAEAQBAEAQBAEAQBAEAQBAMfV8dFfpQZDnTqrgZ+6BwduOXLLAr48xNlPBufV2ftXXK2vhmUSr7O1daeP3oRHtKncadypAtqe1+f3Ja1y+4Y5kNhcecn6BPanFP2Wku1t5eGZH0lWi7apvlb7sedN2hY3V97R3ddrBUbvFYgtzUWIPYz05E8+uJ2eCioy2J3cdVZrTg9/gI4iV1tRsnpn9eBHXxsILFrrsstbV2VIhszkqNzHc33OsDw8PDrJPCOVnKSUVFNu3HlqyPXbN1FXd2rX+7Ir8R4678K4hUanoup0xYkPnmyuQUZcchtznl9GJZRwkIVaM1JSjKVtODWqf0IyrylGcWrNL7sXeH8as9IpqtoZBahNbFwSxVQxDqPYJHPqZRVwsNmU4TvsvNWta73cSyFaV1GUbX0z+7DsjrrrdLablwRc6g7gejsNuAOW3AGfHrHSFGlTlFU3uW7s1+fgcwtSc4tzW9/XyJrdQ1naHugSEpq7xsEjc9m5UBx1AAY48yvlIRgoYfbazk7LsSzffl48STk5Vdngr95mdk+OF9DpqFDXWd2GuctyrBJxvY5y58F6/CasfhFCc6j9VX9VW15Lh2lWGr7UYxWbtm+H7kmr7Vsuis1K6Zn0ykqLA4BYq23OzGQmcjdn6MSNPo6Mpqk6lpvdZ5b9ePZ4ieLcYuajeK338uH3Y0NZqDXxrTtk93fmplJOA4BdGA6DIDg+fq+Uz04KpRmt8c/lo19GvnxLpScakXueXma8xl4gCAIAgCAIAgCAIAgGD26sK9k9QykghRgg4I9ZfETf0XFSxcE192ZmxjaoSaOY4D2Oa/g9N51upU2IGIDchny5z1MV0mqNaVNUouz4GOjg3UpqTm8w51PDOPaZG1D36a9thD5yvMDlknGNwPLrzHvhdR0hQnJQUJxzy3nH1uFqxTltRZofKvqGTgFZRmU9+Oakg42P4iZ+goRniJKSvl5ot6Tk40lZ7/wBSx8netc8Pt0txJu09pQ5JJKsSQcnmRnd9AEr6XpRVSNamvVmr/fgTwE24unLWLNrtJxL0fgV1/iqHb+ceS/vImHB0Ovrxp8X4bzRXqdXTcjivkwa0cZ1NdzuzLWuQzE4JOfHoec9vptU3RhKmkk29x5/R22pyjN8DR0t7f9qtybm2dwDtydudtf4PSZ5wj+FxlbO+vzZbGT9NavlY7RrlBwWAPvM8VRb0R6F0fPSE/GX6xGxLgLo9qwIyDke6caa1On2cBg8c4I13FqLVKhAQLgerKji2sDlzw48fMzfhsXGlSnCWv8PY2rPwM1ag5zjJfP5O68SppuyzG7WCxx3dqNVTtzlEsZ7HyDyzuYfQol0+kFam4LOLTl2tJJeC8SuOFd57Tyd0uy92eOG8AddRUG0uir7sgtai5Z8dNqFB3ZJwc7jidrYyDjK1Sbvom7Jc3d37kcp4dpq8Yq2/70ItdpDp71taypLTrLbKt5YVutiYKPZt+bbAyDz5jHPMnSqKvFwUW1sRTta6s9Ut6OTj1bUm0ntNrhmvAh0tNuqu4n61RayhaVKMTWrbX9XvMesRuBJx49JOc6eHVDJ2Um81ZtXWdt2mWZyClVlUzWaSy03nQ6jhztrdG424p3b+f41ewbeXPn8J50K8VCpF/wAVrd9zVKm3KD4fofOz+itpF1bhdhuexGViSwsYuQV2jbjOOpzO4urTq7Mot3sk1bgra77nKEJQunxb72R7O77UuT7OopAU+G+otlfiVbI/Nbykr7eFVtYPwe/vXiiPs1n/AHLxX34FHg3ZyzTJpnr7sWKO71ABO2xSS27OObqeYyOhI5S/E46FdzjO9nnHinw5Pf3ldLDSpbLjrv7f3Rg6/UMOzNukpt07VF2rTLMLzmw/NGgrndk43Z6DOJvpQTxMa1SMk7JvJbOmu1w7OOVzNUk+pdOMlbNLjrpY6viad5xnSUj/ANMnUP7gqlEB97Mxx+a3lPJovYo1Jvf6q77vuS8UbanrVIR4Zv6ffI3JhNIgCAIAgCAIAgCAIAgHP9vvvQ1P5o/iWeh0V8XD73My433Ejmezuo4qOB0CirTmnYNhY8yPDPrjnPUxcOjnXl1kpbV8/uxjoSxfVx2UrFW7UXJ2mou4ujBFOKimO6Vsg5bBPkD1zy8hLYwpSw04YF5v2r32mitymq0ZYlZbuBrfK8f9nKv04/geY/8AT/xMuXmi/pT3S5/qSXn0X5QarOlesr2Hy7xcAfT7I/rGRj/uOj5R303f5P7fcSl+Vik90/qWO2B7/jei0A9kv39v5lfQH4+sPqlfR/5NCriXw2Vzf6EsV+ZUhSXN8kU+yP3+8S+I/tl2P+AoEcN8TVPmk/3t3foB/BXO1P8AxMefmzkfjnyL/H+z/DruKNZqbFFxAyDaF6AAernlyxM+FxmNp0lGkvV/xuWV6GHnO9R587Gd9qfCPyqftx/mmn8R6S/lf/Eq9FwfH/sdZwDR01cLWvTENSCdpDbhzYlvW8eeZ5OLq1alVyrK0st1jdRjCMEoaGjMxaUWt1G44qpx4fPN/Z3MA+d7qfyVP7Zv9CAO91P5Kn9s3+hAPFwvesq9GnZT1DWsQfoNElGUou8XZnGk1ZikXpWFSjTqo6BbWAH0CiJSlJ3k7sJJKyPfe6n8lT+2b/RkToF2ox9yp/bN/owD4zag4zTQcHIzc3I+Y+YnU2tBY+97qfyVP7Zv9CcBD3FvpHeejabvPxu8O79buMyfWz2dm7twvkR2I32rZkge/eSKaMnr882Tjpn5iRu7Hci+hOwZABxzAOQD44OBn6hOHT1AEAyONufT9FX+A953e/ZVZYgJ8PXRW/qwDl7NdrRozZ6S+fRm1G3uq8bkswqexnaVPMe0cAgjnAKPFuLayyvW194F9XUqa1PzlaV7+6ZU9HyN21fWZyGDkr4CAbdesubUO/em2tdbVVWCibShqqs7wME9os7esDgeGMQCrTxV37O22nUNdelNV2w1bO6vyT3QYAYy2E7psuB1J3QDvIAgCAc/2++9DU/mj+JZ6HRXxcPvczLjfcSMbsx2y0dXZ/T1WXYdKwrDY5wR7wuJtxvReKqYic4Ryb4r9TNh8dQhSjGUs12Mzu2fH6+IUVaLRhrXawMW2kBcAjxGfHmegGZp6Owc8FKVfEeqkuKzKsXiI4hKlSzdy38qtWzsnQmc7bVXPnitxmU9BS2sXOXFP6os6SVqMV2r6Gp8oOhL9m++T7pp2W5T5bfa/dz+iZeiaqhidiWkrp/Mvx0HKltLWOZW7D2HVcV1PEmGA22msHwVQC+PdnH75Z0nFYelDCrddv56EMG3VnKs9+SIeyX3+8S+I/tk8f8AAUDmG+JqnzSf727v0A/grnan/iY8/NnI/HPkdBxPslpNRrDddVusOATvcdBgcgwHSefR6SxNGChTlZckaauDo1ZbU1nzZU+0HQfkP+ez/NLfxjGfz+C/Qr/DsP8Ay+L/AFNvhnDq9PolppXbWuSBknqSTzJJ6kzDXrzrTc6juzVTpxpx2Y6EHaTVNVwHUW1nDpWzKcZwQOXIyzB041K8IS0bRGvJxpyktUiPh3H67dStWLFdk3qXrZRYBjcUJHPqPoOeklWwdSnFzyaTs7NO3MjTxEZPZ38rXPDdpaBcR85sDbDb3bd0Gztx3mMdeWemfGdWAq23X12bra7vtj0mF+zjbLvPd3Fkq1eoNlp2VKhK7fZ3ZAwRzcsfD4ec5HDTqQgoRzd8762+lg6sYyltPS338xoe0FVuuFAW1LSpfZZWynaMc+Y6HP7j5RVwVSnDrLpx0ummIYiMpbOafarGZ2a7VLZwzTd8X7ywBTZ3ZFZsOfV3gbc/Dl4dZqxvR8oVZ9Xay3XztxtqVUMUpRjtavfbK/0PtnHRZq9bQ9NrpUV2qtb5b2SQxHmx6dCoJ5jM4sJsQpVIzScr5trLX6LufaceI2pTi4tpdj+/2Nbs/Xjh3iMszbdjIFyc7VRwCFHnjnzPjMmLd6ndvTv2tq/7aF9Bep+1vqWeJ61aeH2XN7KIWPvwOg956SujSdWpGnHVsnUmoRcnuM77MCmuqvUFm1FiF9taE5IIyqhR4bgOfgMnxmj0XrXKVLKKaV27fPPjbyKuu2ElPV8ERjtdp+634t2g7XPdNio52kWnHqHPh9PQiS/Da17ZX3ZrPlxI+l07Xz7cnlz4HjTqrdoWKo9e0t65rfNrMvM94V292vgMnJAxjHPsnKOHV2ne2V1l8tbvfwXPJGzq5K3bZ5/PSxocE1rWad1sx3tTmp8eJXmGx4blKtjwzjwlGJpKEk4+zJXX6fJ5FtGbkmnqsn99pozMWiARX0K6gMM4YMPcVOQQYBLAEAQCK/Tq4AYZAYMB4ZU5UkeODg/EA+EAlgCAIBHqKFeko6qyHqrAEH4g8jJQnKD2ouzOSipKzRR+17Sf+10/7JP8sv8ATcT/AFJf8mVej0f5F3ItaTRV1LiqtEHkihf7BKqlWpU9uTfN3LIwjH2VY+6zRV21hba0sUHOHUMM9M4I68zFOrOm7wk0+x2EoRmrSVyWysNWVYAqRggjIIPIgjxEgpNO61OtJqzI9LpUrpCVoqIPwVUAc+vIcpKdSdR7U3d9uZyMYxVoqyPlOirXUNYtaK7+0wUBm/OYDJ+mdlVnKKjKTaWivkgoRTbSzYGirGrNwrTvSMF9o3EeRbGcch9UdbPY2Np7PC+XcNiO1tWz4k8rJCAIBl9p9O1nZ7UVopZ2qZVA8SRyE1YKcYYiEpOyTRTiIuVKSWtmQ6zSOeNaFwp21raHP4u5ABn4mTp1IqjVi3m9m3bmRlBucHwv9DmNPwR04Z6K9GrscfN8tQ60OufaOHwoxzK7cz1J4uMqnXRnFLX2E5J8NM+dzJGjKMOrcW3prl9/I0uNcPs9M1FgAxu0zV7mAFjVMSUDE8mPIDPiRM2GrQ2IRb/nvZXtda/e4srU5Xk1/bbts9CSrVvb20oLUvUF09mN5XcctXnkpOAOQBzzyZGVONPBzSmpetHS9tHxsSU5SxEbxtk/Ij0vC7R2M0dJrIsSyksvLIC2BmJ+A5yU8RTeMqzvk1Kz5o4qUuojG2aa+pp8MrdO0us3Vtst2Oj8tp21qhBOeTZHTEy1pRlhqdnnG6a35tstpqUas7rJ2z+VjcmE0mT2roZ+z14QZYLvA/G2EPj6cYmvATUcRFy0078ijEpuk7ERrNnaLTahBmr0az1/DLmor9YBk9pQw9SlL2tpZcr3OW2qkZrSz8jO1HDbT2Y19YrPeWW2sg5ZYMRtP0iaIV6axNGTeSUb9limVKTozjbNtnVIPUHwnlPU3Ixuzq7tZrLh7Fmowvke6RamI/rKw+ibcW7QpQ3qOfzbf0aM1DOU5bm/orfU25hNIgCAIAgCAIAgCAIAgCAIAgCAIAgCAIAgCAIAgCAQa3SJbpjXYoZD1B93MfAg88ydOpOnLag7MjOEZq0lkV+HcHpoctWp3MMFmZmbA6Dc5Jx7pbWxNWqkpvLhZJdyIU6MKfsrz+pfmctEAQBAItLplroCIMKM4Hlkk4HkOfTwk5zlOW1LUjGKirIlkCR8YZXELIHjT0KlCogAVRgAeAkpzlOTlLVnIxUVZEkidEAQBAEAQBAEAQBAEAQBAEAQBAEAQBAEAQBAEAQBAEAQBAEAQBAEAQBAEAQBAEAQBAEAQBAEAQBAEAQBAEAQBAEAQBAEAQBAEAQBAEAQBAEAQBAEAQBAEAQBAEAQBAEAQBAEAQBAEAQBAEAQBAEAQBAEAQBAEAQBAEAQBAEAQBAEAQBAEAQBAEAQD//Z">
          <a:hlinkClick xmlns:r="http://schemas.openxmlformats.org/officeDocument/2006/relationships" r:id="rId3"/>
        </xdr:cNvPr>
        <xdr:cNvSpPr>
          <a:spLocks noChangeAspect="1" noChangeArrowheads="1"/>
        </xdr:cNvSpPr>
      </xdr:nvSpPr>
      <xdr:spPr bwMode="auto">
        <a:xfrm>
          <a:off x="18364200" y="3438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523875</xdr:colOff>
      <xdr:row>17</xdr:row>
      <xdr:rowOff>333375</xdr:rowOff>
    </xdr:from>
    <xdr:to>
      <xdr:col>15</xdr:col>
      <xdr:colOff>142875</xdr:colOff>
      <xdr:row>24</xdr:row>
      <xdr:rowOff>46785</xdr:rowOff>
    </xdr:to>
    <xdr:pic>
      <xdr:nvPicPr>
        <xdr:cNvPr id="8" name="Picture 7"/>
        <xdr:cNvPicPr>
          <a:picLocks noChangeAspect="1"/>
        </xdr:cNvPicPr>
      </xdr:nvPicPr>
      <xdr:blipFill>
        <a:blip xmlns:r="http://schemas.openxmlformats.org/officeDocument/2006/relationships" r:embed="rId4"/>
        <a:stretch>
          <a:fillRect/>
        </a:stretch>
      </xdr:blipFill>
      <xdr:spPr>
        <a:xfrm>
          <a:off x="13554075" y="3771900"/>
          <a:ext cx="2057400" cy="13993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933448</xdr:colOff>
      <xdr:row>6</xdr:row>
      <xdr:rowOff>114301</xdr:rowOff>
    </xdr:from>
    <xdr:to>
      <xdr:col>11</xdr:col>
      <xdr:colOff>761999</xdr:colOff>
      <xdr:row>12</xdr:row>
      <xdr:rowOff>171450</xdr:rowOff>
    </xdr:to>
    <xdr:sp macro="" textlink="">
      <xdr:nvSpPr>
        <xdr:cNvPr id="2" name="TextBox 1"/>
        <xdr:cNvSpPr txBox="1"/>
      </xdr:nvSpPr>
      <xdr:spPr>
        <a:xfrm>
          <a:off x="933448" y="1295401"/>
          <a:ext cx="10915651" cy="1200149"/>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wrap="square" rtlCol="0" anchor="t"/>
        <a:lstStyle/>
        <a:p>
          <a:r>
            <a:rPr lang="en-GB" sz="1400">
              <a:solidFill>
                <a:schemeClr val="dk1"/>
              </a:solidFill>
              <a:latin typeface="+mn-lt"/>
              <a:ea typeface="+mn-ea"/>
              <a:cs typeface="+mn-cs"/>
            </a:rPr>
            <a:t>On this page you can tell us about your recent</a:t>
          </a:r>
          <a:r>
            <a:rPr lang="en-GB" sz="1400" baseline="0">
              <a:solidFill>
                <a:schemeClr val="dk1"/>
              </a:solidFill>
              <a:latin typeface="+mn-lt"/>
              <a:ea typeface="+mn-ea"/>
              <a:cs typeface="+mn-cs"/>
            </a:rPr>
            <a:t> </a:t>
          </a:r>
          <a:r>
            <a:rPr lang="en-GB" sz="1400">
              <a:solidFill>
                <a:schemeClr val="dk1"/>
              </a:solidFill>
              <a:latin typeface="+mn-lt"/>
              <a:ea typeface="+mn-ea"/>
              <a:cs typeface="+mn-cs"/>
            </a:rPr>
            <a:t>activity</a:t>
          </a:r>
          <a:r>
            <a:rPr lang="en-GB" sz="1400" baseline="0">
              <a:solidFill>
                <a:schemeClr val="dk1"/>
              </a:solidFill>
              <a:latin typeface="+mn-lt"/>
              <a:ea typeface="+mn-ea"/>
              <a:cs typeface="+mn-cs"/>
            </a:rPr>
            <a:t> routine's ,which allows us to  get an suggestion of how many calories you burn off within exercise</a:t>
          </a:r>
          <a:endParaRPr lang="en-GB" sz="1400"/>
        </a:p>
        <a:p>
          <a:r>
            <a:rPr lang="en-GB" sz="1400" baseline="0">
              <a:solidFill>
                <a:schemeClr val="dk1"/>
              </a:solidFill>
              <a:latin typeface="+mn-lt"/>
              <a:ea typeface="+mn-ea"/>
              <a:cs typeface="+mn-cs"/>
            </a:rPr>
            <a:t>When situated wuth measured calorie intake we are able to notice if you will possibly gain or lose weight. </a:t>
          </a:r>
        </a:p>
        <a:p>
          <a:endParaRPr lang="en-GB" sz="1400">
            <a:solidFill>
              <a:sysClr val="windowText" lastClr="000000"/>
            </a:solidFill>
          </a:endParaRPr>
        </a:p>
        <a:p>
          <a:r>
            <a:rPr lang="en-GB" sz="1400">
              <a:solidFill>
                <a:sysClr val="windowText" lastClr="000000"/>
              </a:solidFill>
            </a:rPr>
            <a:t>First, you can use this list to rate the difficulty level of your exercise option depending on what</a:t>
          </a:r>
          <a:r>
            <a:rPr lang="en-GB" sz="1400" baseline="0">
              <a:solidFill>
                <a:sysClr val="windowText" lastClr="000000"/>
              </a:solidFill>
            </a:rPr>
            <a:t> type of fitness level you are at.</a:t>
          </a:r>
          <a:endParaRPr lang="en-GB" sz="1400">
            <a:solidFill>
              <a:sysClr val="windowText" lastClr="000000"/>
            </a:solidFill>
          </a:endParaRPr>
        </a:p>
      </xdr:txBody>
    </xdr:sp>
    <xdr:clientData/>
  </xdr:twoCellAnchor>
  <xdr:twoCellAnchor>
    <xdr:from>
      <xdr:col>0</xdr:col>
      <xdr:colOff>914398</xdr:colOff>
      <xdr:row>1</xdr:row>
      <xdr:rowOff>9525</xdr:rowOff>
    </xdr:from>
    <xdr:to>
      <xdr:col>11</xdr:col>
      <xdr:colOff>752475</xdr:colOff>
      <xdr:row>5</xdr:row>
      <xdr:rowOff>28574</xdr:rowOff>
    </xdr:to>
    <xdr:sp macro="" textlink="">
      <xdr:nvSpPr>
        <xdr:cNvPr id="3" name="TextBox 2"/>
        <xdr:cNvSpPr txBox="1"/>
      </xdr:nvSpPr>
      <xdr:spPr>
        <a:xfrm>
          <a:off x="914398" y="200025"/>
          <a:ext cx="10925177" cy="819149"/>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4800" b="1" cap="none" spc="50">
              <a:ln w="11430"/>
              <a:solidFill>
                <a:srgbClr val="00B050"/>
              </a:solidFill>
              <a:effectLst>
                <a:outerShdw blurRad="76200" dist="50800" dir="5400000" algn="tl" rotWithShape="0">
                  <a:srgbClr val="000000">
                    <a:alpha val="65000"/>
                  </a:srgbClr>
                </a:outerShdw>
              </a:effectLst>
            </a:rPr>
            <a:t>        </a:t>
          </a:r>
          <a:r>
            <a:rPr lang="en-GB" sz="4800" b="1" cap="none" spc="50">
              <a:ln w="11430"/>
              <a:solidFill>
                <a:sysClr val="windowText" lastClr="000000"/>
              </a:solidFill>
              <a:effectLst>
                <a:outerShdw blurRad="76200" dist="50800" dir="5400000" algn="tl" rotWithShape="0">
                  <a:srgbClr val="000000">
                    <a:alpha val="65000"/>
                  </a:srgbClr>
                </a:outerShdw>
              </a:effectLst>
            </a:rPr>
            <a:t>GET</a:t>
          </a:r>
          <a:r>
            <a:rPr lang="en-GB" sz="4800" b="1" cap="none" spc="50" baseline="0">
              <a:ln w="11430"/>
              <a:solidFill>
                <a:sysClr val="windowText" lastClr="000000"/>
              </a:solidFill>
              <a:effectLst>
                <a:outerShdw blurRad="76200" dist="50800" dir="5400000" algn="tl" rotWithShape="0">
                  <a:srgbClr val="000000">
                    <a:alpha val="65000"/>
                  </a:srgbClr>
                </a:outerShdw>
              </a:effectLst>
            </a:rPr>
            <a:t> UP GET MOVING</a:t>
          </a:r>
          <a:endParaRPr lang="en-GB" sz="4800" b="1" cap="none" spc="50">
            <a:ln w="11430"/>
            <a:solidFill>
              <a:sysClr val="windowText" lastClr="000000"/>
            </a:solidFill>
            <a:effectLst>
              <a:outerShdw blurRad="76200" dist="50800" dir="5400000" algn="tl" rotWithShape="0">
                <a:srgbClr val="000000">
                  <a:alpha val="65000"/>
                </a:srgbClr>
              </a:outerShdw>
            </a:effectLst>
          </a:endParaRPr>
        </a:p>
      </xdr:txBody>
    </xdr:sp>
    <xdr:clientData/>
  </xdr:twoCellAnchor>
  <xdr:twoCellAnchor editAs="oneCell">
    <xdr:from>
      <xdr:col>1</xdr:col>
      <xdr:colOff>552450</xdr:colOff>
      <xdr:row>1</xdr:row>
      <xdr:rowOff>57150</xdr:rowOff>
    </xdr:from>
    <xdr:to>
      <xdr:col>2</xdr:col>
      <xdr:colOff>133351</xdr:colOff>
      <xdr:row>4</xdr:row>
      <xdr:rowOff>104775</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2050" y="247650"/>
          <a:ext cx="1133476" cy="657225"/>
        </a:xfrm>
        <a:prstGeom prst="rect">
          <a:avLst/>
        </a:prstGeom>
      </xdr:spPr>
    </xdr:pic>
    <xdr:clientData/>
  </xdr:twoCellAnchor>
  <xdr:twoCellAnchor>
    <xdr:from>
      <xdr:col>1</xdr:col>
      <xdr:colOff>1</xdr:colOff>
      <xdr:row>21</xdr:row>
      <xdr:rowOff>1</xdr:rowOff>
    </xdr:from>
    <xdr:to>
      <xdr:col>11</xdr:col>
      <xdr:colOff>828675</xdr:colOff>
      <xdr:row>23</xdr:row>
      <xdr:rowOff>161925</xdr:rowOff>
    </xdr:to>
    <xdr:sp macro="" textlink="">
      <xdr:nvSpPr>
        <xdr:cNvPr id="5" name="TextBox 4"/>
        <xdr:cNvSpPr txBox="1"/>
      </xdr:nvSpPr>
      <xdr:spPr>
        <a:xfrm>
          <a:off x="942976" y="4133851"/>
          <a:ext cx="10972799" cy="542924"/>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wrap="square" rtlCol="0" anchor="t"/>
        <a:lstStyle/>
        <a:p>
          <a:r>
            <a:rPr lang="en-GB" sz="1400">
              <a:solidFill>
                <a:sysClr val="windowText" lastClr="000000"/>
              </a:solidFill>
            </a:rPr>
            <a:t>Now</a:t>
          </a:r>
          <a:r>
            <a:rPr lang="en-GB" sz="1400" baseline="0">
              <a:solidFill>
                <a:sysClr val="windowText" lastClr="000000"/>
              </a:solidFill>
            </a:rPr>
            <a:t> let us take a look at how your calorie intake from your meals and your calories burned during exercise could have a influence on your fitness over a number of weeks.</a:t>
          </a:r>
          <a:endParaRPr lang="en-GB" sz="1400">
            <a:solidFill>
              <a:sysClr val="windowText" lastClr="000000"/>
            </a:solidFill>
          </a:endParaRPr>
        </a:p>
      </xdr:txBody>
    </xdr:sp>
    <xdr:clientData/>
  </xdr:twoCellAnchor>
  <xdr:oneCellAnchor>
    <xdr:from>
      <xdr:col>8</xdr:col>
      <xdr:colOff>47625</xdr:colOff>
      <xdr:row>23</xdr:row>
      <xdr:rowOff>152400</xdr:rowOff>
    </xdr:from>
    <xdr:ext cx="1438275" cy="266700"/>
    <xdr:sp macro="" textlink="">
      <xdr:nvSpPr>
        <xdr:cNvPr id="6" name="TextBox 5"/>
        <xdr:cNvSpPr txBox="1"/>
      </xdr:nvSpPr>
      <xdr:spPr>
        <a:xfrm>
          <a:off x="8286750" y="4667250"/>
          <a:ext cx="1438275" cy="266700"/>
        </a:xfrm>
        <a:prstGeom prst="rect">
          <a:avLst/>
        </a:prstGeom>
      </xdr:spPr>
      <xdr:style>
        <a:lnRef idx="0">
          <a:schemeClr val="accent5"/>
        </a:lnRef>
        <a:fillRef idx="3">
          <a:schemeClr val="accent5"/>
        </a:fillRef>
        <a:effectRef idx="3">
          <a:schemeClr val="accent5"/>
        </a:effectRef>
        <a:fontRef idx="minor">
          <a:schemeClr val="lt1"/>
        </a:fontRef>
      </xdr:style>
      <xdr:txBody>
        <a:bodyPr vertOverflow="clip" wrap="square" rtlCol="0" anchor="t">
          <a:noAutofit/>
        </a:bodyPr>
        <a:lstStyle/>
        <a:p>
          <a:r>
            <a:rPr lang="en-GB" sz="1400">
              <a:solidFill>
                <a:sysClr val="windowText" lastClr="000000"/>
              </a:solidFill>
            </a:rPr>
            <a:t>Current  Weight</a:t>
          </a:r>
        </a:p>
      </xdr:txBody>
    </xdr:sp>
    <xdr:clientData/>
  </xdr:oneCellAnchor>
  <xdr:twoCellAnchor>
    <xdr:from>
      <xdr:col>17</xdr:col>
      <xdr:colOff>123825</xdr:colOff>
      <xdr:row>5</xdr:row>
      <xdr:rowOff>142875</xdr:rowOff>
    </xdr:from>
    <xdr:to>
      <xdr:col>25</xdr:col>
      <xdr:colOff>19050</xdr:colOff>
      <xdr:row>35</xdr:row>
      <xdr:rowOff>57150</xdr:rowOff>
    </xdr:to>
    <xdr:sp macro="" textlink="">
      <xdr:nvSpPr>
        <xdr:cNvPr id="7" name="TextBox 6"/>
        <xdr:cNvSpPr txBox="1"/>
      </xdr:nvSpPr>
      <xdr:spPr>
        <a:xfrm>
          <a:off x="15716250" y="1133475"/>
          <a:ext cx="5267325" cy="6486525"/>
        </a:xfrm>
        <a:prstGeom prst="rect">
          <a:avLst/>
        </a:prstGeom>
        <a:ln/>
      </xdr:spPr>
      <xdr:style>
        <a:lnRef idx="0">
          <a:schemeClr val="accent5"/>
        </a:lnRef>
        <a:fillRef idx="3">
          <a:schemeClr val="accent5"/>
        </a:fillRef>
        <a:effectRef idx="3">
          <a:schemeClr val="accent5"/>
        </a:effectRef>
        <a:fontRef idx="minor">
          <a:schemeClr val="lt1"/>
        </a:fontRef>
      </xdr:style>
      <xdr:txBody>
        <a:bodyPr wrap="square" rtlCol="0" anchor="t"/>
        <a:lstStyle/>
        <a:p>
          <a:endParaRPr lang="en-GB" sz="1100"/>
        </a:p>
        <a:p>
          <a:endParaRPr lang="en-GB" sz="1100"/>
        </a:p>
        <a:p>
          <a:endParaRPr lang="en-GB" sz="1100"/>
        </a:p>
        <a:p>
          <a:endParaRPr lang="en-GB" sz="1100"/>
        </a:p>
        <a:p>
          <a:endParaRPr lang="en-GB" sz="1100"/>
        </a:p>
        <a:p>
          <a:r>
            <a:rPr lang="en-GB" sz="1400" b="1">
              <a:solidFill>
                <a:sysClr val="windowText" lastClr="000000"/>
              </a:solidFill>
            </a:rPr>
            <a:t>Exercise</a:t>
          </a:r>
        </a:p>
        <a:p>
          <a:endParaRPr lang="en-GB" sz="1400" b="1">
            <a:solidFill>
              <a:sysClr val="windowText" lastClr="000000"/>
            </a:solidFill>
          </a:endParaRPr>
        </a:p>
        <a:p>
          <a:r>
            <a:rPr lang="en-GB" sz="1400" b="0">
              <a:solidFill>
                <a:sysClr val="windowText" lastClr="000000"/>
              </a:solidFill>
            </a:rPr>
            <a:t>The more you move about the more calories you burn off! If you are burning off more calories than you take in you will lose weight. </a:t>
          </a:r>
        </a:p>
        <a:p>
          <a:endParaRPr lang="en-GB" sz="1400" b="0">
            <a:solidFill>
              <a:sysClr val="windowText" lastClr="000000"/>
            </a:solidFill>
          </a:endParaRPr>
        </a:p>
        <a:p>
          <a:r>
            <a:rPr lang="en-GB" sz="1400" b="0">
              <a:solidFill>
                <a:sysClr val="windowText" lastClr="000000"/>
              </a:solidFill>
            </a:rPr>
            <a:t>This</a:t>
          </a:r>
          <a:r>
            <a:rPr lang="en-GB" sz="1400" b="0" baseline="0">
              <a:solidFill>
                <a:sysClr val="windowText" lastClr="000000"/>
              </a:solidFill>
            </a:rPr>
            <a:t> page lets you see approximately how many calories you burn off by exercising. Choose the choice of impact above to see a list of activities that match what you usually do. Then give us an approximate time and we will convert this into calories. Be honest - It's only yourself you are cheating! </a:t>
          </a:r>
        </a:p>
        <a:p>
          <a:endParaRPr lang="en-GB" sz="1400" b="0" baseline="0">
            <a:solidFill>
              <a:sysClr val="windowText" lastClr="000000"/>
            </a:solidFill>
          </a:endParaRPr>
        </a:p>
        <a:p>
          <a:endParaRPr lang="en-GB" sz="1400" b="0">
            <a:solidFill>
              <a:sysClr val="windowText" lastClr="000000"/>
            </a:solidFill>
          </a:endParaRPr>
        </a:p>
        <a:p>
          <a:r>
            <a:rPr lang="en-GB" sz="1400" b="1">
              <a:solidFill>
                <a:sysClr val="windowText" lastClr="000000"/>
              </a:solidFill>
            </a:rPr>
            <a:t>Calculations</a:t>
          </a:r>
        </a:p>
        <a:p>
          <a:endParaRPr lang="en-GB" sz="1400" b="0">
            <a:solidFill>
              <a:sysClr val="windowText" lastClr="000000"/>
            </a:solidFill>
          </a:endParaRPr>
        </a:p>
        <a:p>
          <a:r>
            <a:rPr lang="en-GB" sz="1400" b="0">
              <a:solidFill>
                <a:sysClr val="windowText" lastClr="000000"/>
              </a:solidFill>
            </a:rPr>
            <a:t>We</a:t>
          </a:r>
          <a:r>
            <a:rPr lang="en-GB" sz="1400" b="0" baseline="0">
              <a:solidFill>
                <a:sysClr val="windowText" lastClr="000000"/>
              </a:solidFill>
            </a:rPr>
            <a:t> use the information you have provided about calorie intake and exercise to see if you are consuming more than you burn. We add them all up and take into account your BMR to see if you are likely to gain or loose weight. </a:t>
          </a:r>
        </a:p>
        <a:p>
          <a:r>
            <a:rPr lang="en-GB" sz="1400" b="0" baseline="0">
              <a:solidFill>
                <a:sysClr val="windowText" lastClr="000000"/>
              </a:solidFill>
            </a:rPr>
            <a:t>We then apply a calculation that shows how much weight you might gain or lose depending on your calories. </a:t>
          </a:r>
        </a:p>
        <a:p>
          <a:endParaRPr lang="en-GB" sz="1400" b="0" baseline="0">
            <a:solidFill>
              <a:sysClr val="windowText" lastClr="000000"/>
            </a:solidFill>
          </a:endParaRPr>
        </a:p>
        <a:p>
          <a:r>
            <a:rPr lang="en-GB" sz="1400" b="0" baseline="0">
              <a:solidFill>
                <a:sysClr val="windowText" lastClr="000000"/>
              </a:solidFill>
            </a:rPr>
            <a:t>After all these calculations are complete we can see how these changes might affect your weight and then your BMI. Simples! </a:t>
          </a:r>
          <a:endParaRPr lang="en-GB" sz="1400" b="0">
            <a:solidFill>
              <a:sysClr val="windowText" lastClr="000000"/>
            </a:solidFill>
          </a:endParaRPr>
        </a:p>
      </xdr:txBody>
    </xdr:sp>
    <xdr:clientData/>
  </xdr:twoCellAnchor>
  <xdr:twoCellAnchor>
    <xdr:from>
      <xdr:col>17</xdr:col>
      <xdr:colOff>123825</xdr:colOff>
      <xdr:row>5</xdr:row>
      <xdr:rowOff>171450</xdr:rowOff>
    </xdr:from>
    <xdr:to>
      <xdr:col>24</xdr:col>
      <xdr:colOff>533400</xdr:colOff>
      <xdr:row>9</xdr:row>
      <xdr:rowOff>190499</xdr:rowOff>
    </xdr:to>
    <xdr:sp macro="" textlink="">
      <xdr:nvSpPr>
        <xdr:cNvPr id="8" name="TextBox 7"/>
        <xdr:cNvSpPr txBox="1"/>
      </xdr:nvSpPr>
      <xdr:spPr>
        <a:xfrm>
          <a:off x="15716250" y="1162050"/>
          <a:ext cx="5172075" cy="781049"/>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4800" b="1" cap="none" spc="50">
              <a:ln w="11430"/>
              <a:solidFill>
                <a:sysClr val="windowText" lastClr="000000"/>
              </a:solidFill>
              <a:effectLst>
                <a:outerShdw blurRad="76200" dist="50800" dir="5400000" algn="tl" rotWithShape="0">
                  <a:srgbClr val="000000">
                    <a:alpha val="65000"/>
                  </a:srgbClr>
                </a:outerShdw>
              </a:effectLst>
            </a:rPr>
            <a:t>INFORMATION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9524</xdr:colOff>
      <xdr:row>0</xdr:row>
      <xdr:rowOff>104775</xdr:rowOff>
    </xdr:from>
    <xdr:to>
      <xdr:col>22</xdr:col>
      <xdr:colOff>581025</xdr:colOff>
      <xdr:row>3</xdr:row>
      <xdr:rowOff>266701</xdr:rowOff>
    </xdr:to>
    <xdr:sp macro="" textlink="">
      <xdr:nvSpPr>
        <xdr:cNvPr id="5" name="TextBox 4"/>
        <xdr:cNvSpPr txBox="1"/>
      </xdr:nvSpPr>
      <xdr:spPr>
        <a:xfrm>
          <a:off x="10725149" y="104775"/>
          <a:ext cx="10467976" cy="733426"/>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4800" b="1" cap="none" spc="50">
              <a:ln w="11430"/>
              <a:solidFill>
                <a:srgbClr val="00B050"/>
              </a:solidFill>
              <a:effectLst>
                <a:outerShdw blurRad="76200" dist="50800" dir="5400000" algn="tl" rotWithShape="0">
                  <a:srgbClr val="000000">
                    <a:alpha val="65000"/>
                  </a:srgbClr>
                </a:outerShdw>
              </a:effectLst>
            </a:rPr>
            <a:t>         </a:t>
          </a:r>
          <a:r>
            <a:rPr lang="en-GB" sz="4800" b="1" cap="none" spc="50">
              <a:ln w="11430"/>
              <a:solidFill>
                <a:sysClr val="windowText" lastClr="000000"/>
              </a:solidFill>
              <a:effectLst>
                <a:outerShdw blurRad="76200" dist="50800" dir="5400000" algn="tl" rotWithShape="0">
                  <a:srgbClr val="000000">
                    <a:alpha val="65000"/>
                  </a:srgbClr>
                </a:outerShdw>
              </a:effectLst>
            </a:rPr>
            <a:t>GET</a:t>
          </a:r>
          <a:r>
            <a:rPr lang="en-GB" sz="4800" b="1" cap="none" spc="50" baseline="0">
              <a:ln w="11430"/>
              <a:solidFill>
                <a:sysClr val="windowText" lastClr="000000"/>
              </a:solidFill>
              <a:effectLst>
                <a:outerShdw blurRad="76200" dist="50800" dir="5400000" algn="tl" rotWithShape="0">
                  <a:srgbClr val="000000">
                    <a:alpha val="65000"/>
                  </a:srgbClr>
                </a:outerShdw>
              </a:effectLst>
            </a:rPr>
            <a:t> UP GET MOVING</a:t>
          </a:r>
          <a:endParaRPr lang="en-GB" sz="4800" b="1" cap="none" spc="50">
            <a:ln w="11430"/>
            <a:solidFill>
              <a:sysClr val="windowText" lastClr="000000"/>
            </a:solidFill>
            <a:effectLst>
              <a:outerShdw blurRad="76200" dist="50800" dir="5400000" algn="tl" rotWithShape="0">
                <a:srgbClr val="000000">
                  <a:alpha val="65000"/>
                </a:srgbClr>
              </a:outerShdw>
            </a:effectLst>
          </a:endParaRPr>
        </a:p>
      </xdr:txBody>
    </xdr:sp>
    <xdr:clientData/>
  </xdr:twoCellAnchor>
  <xdr:twoCellAnchor editAs="oneCell">
    <xdr:from>
      <xdr:col>12</xdr:col>
      <xdr:colOff>171449</xdr:colOff>
      <xdr:row>0</xdr:row>
      <xdr:rowOff>171450</xdr:rowOff>
    </xdr:from>
    <xdr:to>
      <xdr:col>12</xdr:col>
      <xdr:colOff>1562100</xdr:colOff>
      <xdr:row>3</xdr:row>
      <xdr:rowOff>257175</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887074" y="171450"/>
          <a:ext cx="1390651" cy="657225"/>
        </a:xfrm>
        <a:prstGeom prst="rect">
          <a:avLst/>
        </a:prstGeom>
      </xdr:spPr>
    </xdr:pic>
    <xdr:clientData/>
  </xdr:twoCellAnchor>
  <xdr:twoCellAnchor>
    <xdr:from>
      <xdr:col>0</xdr:col>
      <xdr:colOff>561976</xdr:colOff>
      <xdr:row>0</xdr:row>
      <xdr:rowOff>180976</xdr:rowOff>
    </xdr:from>
    <xdr:to>
      <xdr:col>8</xdr:col>
      <xdr:colOff>257175</xdr:colOff>
      <xdr:row>3</xdr:row>
      <xdr:rowOff>371476</xdr:rowOff>
    </xdr:to>
    <xdr:sp macro="" textlink="">
      <xdr:nvSpPr>
        <xdr:cNvPr id="13" name="TextBox 12"/>
        <xdr:cNvSpPr txBox="1"/>
      </xdr:nvSpPr>
      <xdr:spPr>
        <a:xfrm>
          <a:off x="561976" y="180976"/>
          <a:ext cx="8315324" cy="76200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4800" b="1" cap="none" spc="50">
              <a:ln w="11430"/>
              <a:solidFill>
                <a:srgbClr val="00B050"/>
              </a:solidFill>
              <a:effectLst>
                <a:outerShdw blurRad="76200" dist="50800" dir="5400000" algn="tl" rotWithShape="0">
                  <a:srgbClr val="000000">
                    <a:alpha val="65000"/>
                  </a:srgbClr>
                </a:outerShdw>
              </a:effectLst>
            </a:rPr>
            <a:t>          </a:t>
          </a:r>
          <a:r>
            <a:rPr lang="en-GB" sz="4800" b="1" cap="none" spc="50" baseline="0">
              <a:ln w="11430"/>
              <a:solidFill>
                <a:srgbClr val="00B050"/>
              </a:solidFill>
              <a:effectLst>
                <a:outerShdw blurRad="76200" dist="50800" dir="5400000" algn="tl" rotWithShape="0">
                  <a:srgbClr val="000000">
                    <a:alpha val="65000"/>
                  </a:srgbClr>
                </a:outerShdw>
              </a:effectLst>
            </a:rPr>
            <a:t>  </a:t>
          </a:r>
          <a:r>
            <a:rPr lang="en-GB" sz="4800" b="1" cap="none" spc="50">
              <a:ln w="11430"/>
              <a:solidFill>
                <a:sysClr val="windowText" lastClr="000000"/>
              </a:solidFill>
              <a:effectLst>
                <a:outerShdw blurRad="76200" dist="50800" dir="5400000" algn="tl" rotWithShape="0">
                  <a:srgbClr val="000000">
                    <a:alpha val="65000"/>
                  </a:srgbClr>
                </a:outerShdw>
              </a:effectLst>
            </a:rPr>
            <a:t>GET</a:t>
          </a:r>
          <a:r>
            <a:rPr lang="en-GB" sz="4800" b="1" cap="none" spc="50" baseline="0">
              <a:ln w="11430"/>
              <a:solidFill>
                <a:sysClr val="windowText" lastClr="000000"/>
              </a:solidFill>
              <a:effectLst>
                <a:outerShdw blurRad="76200" dist="50800" dir="5400000" algn="tl" rotWithShape="0">
                  <a:srgbClr val="000000">
                    <a:alpha val="65000"/>
                  </a:srgbClr>
                </a:outerShdw>
              </a:effectLst>
            </a:rPr>
            <a:t> UP GET MOVING</a:t>
          </a:r>
          <a:endParaRPr lang="en-GB" sz="4800" b="1" cap="none" spc="50">
            <a:ln w="11430"/>
            <a:solidFill>
              <a:sysClr val="windowText" lastClr="000000"/>
            </a:solidFill>
            <a:effectLst>
              <a:outerShdw blurRad="76200" dist="50800" dir="5400000" algn="tl" rotWithShape="0">
                <a:srgbClr val="000000">
                  <a:alpha val="65000"/>
                </a:srgbClr>
              </a:outerShdw>
            </a:effectLst>
          </a:endParaRPr>
        </a:p>
      </xdr:txBody>
    </xdr:sp>
    <xdr:clientData/>
  </xdr:twoCellAnchor>
  <xdr:twoCellAnchor editAs="oneCell">
    <xdr:from>
      <xdr:col>1</xdr:col>
      <xdr:colOff>95250</xdr:colOff>
      <xdr:row>1</xdr:row>
      <xdr:rowOff>28575</xdr:rowOff>
    </xdr:from>
    <xdr:to>
      <xdr:col>1</xdr:col>
      <xdr:colOff>1485901</xdr:colOff>
      <xdr:row>3</xdr:row>
      <xdr:rowOff>304800</xdr:rowOff>
    </xdr:to>
    <xdr:pic>
      <xdr:nvPicPr>
        <xdr:cNvPr id="14" name="Picture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4850" y="219075"/>
          <a:ext cx="1390651" cy="657225"/>
        </a:xfrm>
        <a:prstGeom prst="rect">
          <a:avLst/>
        </a:prstGeom>
      </xdr:spPr>
    </xdr:pic>
    <xdr:clientData/>
  </xdr:twoCellAnchor>
  <xdr:twoCellAnchor>
    <xdr:from>
      <xdr:col>9</xdr:col>
      <xdr:colOff>0</xdr:colOff>
      <xdr:row>3</xdr:row>
      <xdr:rowOff>371476</xdr:rowOff>
    </xdr:from>
    <xdr:to>
      <xdr:col>11</xdr:col>
      <xdr:colOff>38100</xdr:colOff>
      <xdr:row>3</xdr:row>
      <xdr:rowOff>1104902</xdr:rowOff>
    </xdr:to>
    <xdr:sp macro="" textlink="">
      <xdr:nvSpPr>
        <xdr:cNvPr id="10" name="TextBox 9"/>
        <xdr:cNvSpPr txBox="1"/>
      </xdr:nvSpPr>
      <xdr:spPr>
        <a:xfrm>
          <a:off x="9963150" y="942976"/>
          <a:ext cx="2171700" cy="733426"/>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800" b="1" cap="none" spc="50">
              <a:ln w="11430">
                <a:noFill/>
              </a:ln>
              <a:solidFill>
                <a:sysClr val="windowText" lastClr="000000"/>
              </a:solidFill>
              <a:effectLst>
                <a:outerShdw blurRad="76200" dist="50800" dir="5400000" algn="tl" rotWithShape="0">
                  <a:srgbClr val="000000">
                    <a:alpha val="65000"/>
                  </a:srgbClr>
                </a:outerShdw>
              </a:effectLst>
            </a:rPr>
            <a:t>BREASKFAST</a:t>
          </a:r>
          <a:r>
            <a:rPr lang="en-GB" sz="2800" b="1" cap="none" spc="50">
              <a:ln w="11430">
                <a:noFill/>
              </a:ln>
              <a:solidFill>
                <a:srgbClr val="00B050"/>
              </a:solidFill>
              <a:effectLst>
                <a:outerShdw blurRad="76200" dist="50800" dir="5400000" algn="tl" rotWithShape="0">
                  <a:srgbClr val="000000">
                    <a:alpha val="65000"/>
                  </a:srgbClr>
                </a:outerShdw>
              </a:effectLst>
            </a:rPr>
            <a:t> </a:t>
          </a:r>
          <a:r>
            <a:rPr lang="en-GB" sz="4800" b="1" cap="none" spc="50">
              <a:ln w="11430">
                <a:noFill/>
              </a:ln>
              <a:solidFill>
                <a:srgbClr val="00B050"/>
              </a:solidFill>
              <a:effectLst>
                <a:outerShdw blurRad="76200" dist="50800" dir="5400000" algn="tl" rotWithShape="0">
                  <a:srgbClr val="000000">
                    <a:alpha val="65000"/>
                  </a:srgbClr>
                </a:outerShdw>
              </a:effectLst>
            </a:rPr>
            <a:t>       </a:t>
          </a:r>
          <a:endParaRPr lang="en-GB" sz="4800" b="1" cap="none" spc="50">
            <a:ln w="11430">
              <a:noFill/>
            </a:ln>
            <a:solidFill>
              <a:srgbClr val="FFFF00"/>
            </a:solidFill>
            <a:effectLst>
              <a:outerShdw blurRad="76200" dist="50800" dir="5400000" algn="tl" rotWithShape="0">
                <a:srgbClr val="000000">
                  <a:alpha val="65000"/>
                </a:srgbClr>
              </a:outerShdw>
            </a:effectLst>
          </a:endParaRPr>
        </a:p>
      </xdr:txBody>
    </xdr:sp>
    <xdr:clientData/>
  </xdr:twoCellAnchor>
  <xdr:twoCellAnchor>
    <xdr:from>
      <xdr:col>11</xdr:col>
      <xdr:colOff>600076</xdr:colOff>
      <xdr:row>3</xdr:row>
      <xdr:rowOff>381000</xdr:rowOff>
    </xdr:from>
    <xdr:to>
      <xdr:col>14</xdr:col>
      <xdr:colOff>9525</xdr:colOff>
      <xdr:row>3</xdr:row>
      <xdr:rowOff>1114426</xdr:rowOff>
    </xdr:to>
    <xdr:sp macro="" textlink="">
      <xdr:nvSpPr>
        <xdr:cNvPr id="12" name="TextBox 11"/>
        <xdr:cNvSpPr txBox="1"/>
      </xdr:nvSpPr>
      <xdr:spPr>
        <a:xfrm>
          <a:off x="12696826" y="952500"/>
          <a:ext cx="2362199" cy="733426"/>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800" b="1" cap="none" spc="50">
              <a:ln w="11430"/>
              <a:solidFill>
                <a:sysClr val="windowText" lastClr="000000"/>
              </a:solidFill>
              <a:effectLst>
                <a:outerShdw blurRad="76200" dist="50800" dir="5400000" algn="tl" rotWithShape="0">
                  <a:srgbClr val="000000">
                    <a:alpha val="65000"/>
                  </a:srgbClr>
                </a:outerShdw>
              </a:effectLst>
            </a:rPr>
            <a:t>FRUIT </a:t>
          </a:r>
          <a:r>
            <a:rPr lang="en-GB" sz="4800" b="1" cap="none" spc="50">
              <a:ln w="11430"/>
              <a:solidFill>
                <a:srgbClr val="FF00FF"/>
              </a:solidFill>
              <a:effectLst>
                <a:outerShdw blurRad="76200" dist="50800" dir="5400000" algn="tl" rotWithShape="0">
                  <a:srgbClr val="000000">
                    <a:alpha val="65000"/>
                  </a:srgbClr>
                </a:outerShdw>
              </a:effectLst>
            </a:rPr>
            <a:t> </a:t>
          </a:r>
          <a:r>
            <a:rPr lang="en-GB" sz="4800" b="1" cap="none" spc="50">
              <a:ln w="11430"/>
              <a:solidFill>
                <a:srgbClr val="00B050"/>
              </a:solidFill>
              <a:effectLst>
                <a:outerShdw blurRad="76200" dist="50800" dir="5400000" algn="tl" rotWithShape="0">
                  <a:srgbClr val="000000">
                    <a:alpha val="65000"/>
                  </a:srgbClr>
                </a:outerShdw>
              </a:effectLst>
            </a:rPr>
            <a:t>      </a:t>
          </a:r>
          <a:endParaRPr lang="en-GB" sz="4800" b="1" cap="none" spc="50">
            <a:ln w="11430"/>
            <a:solidFill>
              <a:srgbClr val="FFFF00"/>
            </a:solidFill>
            <a:effectLst>
              <a:outerShdw blurRad="76200" dist="50800" dir="5400000" algn="tl" rotWithShape="0">
                <a:srgbClr val="000000">
                  <a:alpha val="65000"/>
                </a:srgbClr>
              </a:outerShdw>
            </a:effectLst>
          </a:endParaRPr>
        </a:p>
      </xdr:txBody>
    </xdr:sp>
    <xdr:clientData/>
  </xdr:twoCellAnchor>
  <xdr:twoCellAnchor>
    <xdr:from>
      <xdr:col>14</xdr:col>
      <xdr:colOff>695326</xdr:colOff>
      <xdr:row>3</xdr:row>
      <xdr:rowOff>381000</xdr:rowOff>
    </xdr:from>
    <xdr:to>
      <xdr:col>17</xdr:col>
      <xdr:colOff>9525</xdr:colOff>
      <xdr:row>3</xdr:row>
      <xdr:rowOff>1114426</xdr:rowOff>
    </xdr:to>
    <xdr:sp macro="" textlink="">
      <xdr:nvSpPr>
        <xdr:cNvPr id="16" name="TextBox 15"/>
        <xdr:cNvSpPr txBox="1"/>
      </xdr:nvSpPr>
      <xdr:spPr>
        <a:xfrm>
          <a:off x="15744826" y="952500"/>
          <a:ext cx="2114549" cy="733426"/>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800" b="1" cap="none" spc="50">
              <a:ln w="11430"/>
              <a:solidFill>
                <a:sysClr val="windowText" lastClr="000000"/>
              </a:solidFill>
              <a:effectLst>
                <a:outerShdw blurRad="76200" dist="50800" dir="5400000" algn="tl" rotWithShape="0">
                  <a:srgbClr val="000000">
                    <a:alpha val="65000"/>
                  </a:srgbClr>
                </a:outerShdw>
              </a:effectLst>
            </a:rPr>
            <a:t>VEGETABLES</a:t>
          </a:r>
          <a:r>
            <a:rPr lang="en-GB" sz="2800" b="1" cap="none" spc="50">
              <a:ln w="11430"/>
              <a:solidFill>
                <a:srgbClr val="FF00FF"/>
              </a:solidFill>
              <a:effectLst>
                <a:outerShdw blurRad="76200" dist="50800" dir="5400000" algn="tl" rotWithShape="0">
                  <a:srgbClr val="000000">
                    <a:alpha val="65000"/>
                  </a:srgbClr>
                </a:outerShdw>
              </a:effectLst>
            </a:rPr>
            <a:t> </a:t>
          </a:r>
          <a:r>
            <a:rPr lang="en-GB" sz="4800" b="1" cap="none" spc="50">
              <a:ln w="11430"/>
              <a:solidFill>
                <a:srgbClr val="00B050"/>
              </a:solidFill>
              <a:effectLst>
                <a:outerShdw blurRad="76200" dist="50800" dir="5400000" algn="tl" rotWithShape="0">
                  <a:srgbClr val="000000">
                    <a:alpha val="65000"/>
                  </a:srgbClr>
                </a:outerShdw>
              </a:effectLst>
            </a:rPr>
            <a:t>      </a:t>
          </a:r>
          <a:endParaRPr lang="en-GB" sz="4800" b="1" cap="none" spc="50">
            <a:ln w="11430"/>
            <a:solidFill>
              <a:srgbClr val="FFFF00"/>
            </a:solidFill>
            <a:effectLst>
              <a:outerShdw blurRad="76200" dist="50800" dir="5400000" algn="tl" rotWithShape="0">
                <a:srgbClr val="000000">
                  <a:alpha val="65000"/>
                </a:srgbClr>
              </a:outerShdw>
            </a:effectLst>
          </a:endParaRPr>
        </a:p>
      </xdr:txBody>
    </xdr:sp>
    <xdr:clientData/>
  </xdr:twoCellAnchor>
  <xdr:twoCellAnchor>
    <xdr:from>
      <xdr:col>18</xdr:col>
      <xdr:colOff>28575</xdr:colOff>
      <xdr:row>3</xdr:row>
      <xdr:rowOff>390525</xdr:rowOff>
    </xdr:from>
    <xdr:to>
      <xdr:col>20</xdr:col>
      <xdr:colOff>19050</xdr:colOff>
      <xdr:row>3</xdr:row>
      <xdr:rowOff>1123951</xdr:rowOff>
    </xdr:to>
    <xdr:sp macro="" textlink="">
      <xdr:nvSpPr>
        <xdr:cNvPr id="17" name="TextBox 16"/>
        <xdr:cNvSpPr txBox="1"/>
      </xdr:nvSpPr>
      <xdr:spPr>
        <a:xfrm>
          <a:off x="18488025" y="962025"/>
          <a:ext cx="1943100" cy="733426"/>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800" b="1" cap="none" spc="50">
              <a:ln w="11430"/>
              <a:solidFill>
                <a:sysClr val="windowText" lastClr="000000"/>
              </a:solidFill>
              <a:effectLst>
                <a:outerShdw blurRad="76200" dist="50800" dir="5400000" algn="tl" rotWithShape="0">
                  <a:srgbClr val="000000">
                    <a:alpha val="65000"/>
                  </a:srgbClr>
                </a:outerShdw>
              </a:effectLst>
            </a:rPr>
            <a:t>MEATS </a:t>
          </a:r>
          <a:r>
            <a:rPr lang="en-GB" sz="4800" b="1" cap="none" spc="50">
              <a:ln w="11430"/>
              <a:solidFill>
                <a:srgbClr val="FF00FF"/>
              </a:solidFill>
              <a:effectLst>
                <a:outerShdw blurRad="76200" dist="50800" dir="5400000" algn="tl" rotWithShape="0">
                  <a:srgbClr val="000000">
                    <a:alpha val="65000"/>
                  </a:srgbClr>
                </a:outerShdw>
              </a:effectLst>
            </a:rPr>
            <a:t> </a:t>
          </a:r>
          <a:r>
            <a:rPr lang="en-GB" sz="4800" b="1" cap="none" spc="50">
              <a:ln w="11430"/>
              <a:solidFill>
                <a:srgbClr val="00B050"/>
              </a:solidFill>
              <a:effectLst>
                <a:outerShdw blurRad="76200" dist="50800" dir="5400000" algn="tl" rotWithShape="0">
                  <a:srgbClr val="000000">
                    <a:alpha val="65000"/>
                  </a:srgbClr>
                </a:outerShdw>
              </a:effectLst>
            </a:rPr>
            <a:t>      </a:t>
          </a:r>
          <a:endParaRPr lang="en-GB" sz="4800" b="1" cap="none" spc="50">
            <a:ln w="11430"/>
            <a:solidFill>
              <a:srgbClr val="FFFF00"/>
            </a:solidFill>
            <a:effectLst>
              <a:outerShdw blurRad="76200" dist="50800" dir="5400000" algn="tl" rotWithShape="0">
                <a:srgbClr val="000000">
                  <a:alpha val="65000"/>
                </a:srgbClr>
              </a:outerShdw>
            </a:effectLst>
          </a:endParaRPr>
        </a:p>
      </xdr:txBody>
    </xdr:sp>
    <xdr:clientData/>
  </xdr:twoCellAnchor>
  <xdr:twoCellAnchor>
    <xdr:from>
      <xdr:col>1</xdr:col>
      <xdr:colOff>9526</xdr:colOff>
      <xdr:row>3</xdr:row>
      <xdr:rowOff>1038224</xdr:rowOff>
    </xdr:from>
    <xdr:to>
      <xdr:col>1</xdr:col>
      <xdr:colOff>1485899</xdr:colOff>
      <xdr:row>4</xdr:row>
      <xdr:rowOff>342899</xdr:rowOff>
    </xdr:to>
    <xdr:sp macro="" textlink="">
      <xdr:nvSpPr>
        <xdr:cNvPr id="18" name="TextBox 17"/>
        <xdr:cNvSpPr txBox="1"/>
      </xdr:nvSpPr>
      <xdr:spPr>
        <a:xfrm>
          <a:off x="619126" y="1609724"/>
          <a:ext cx="1476373" cy="485775"/>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1200" b="1" cap="none" spc="50">
              <a:ln w="12700">
                <a:noFill/>
              </a:ln>
              <a:solidFill>
                <a:sysClr val="windowText" lastClr="000000"/>
              </a:solidFill>
              <a:effectLst>
                <a:outerShdw blurRad="76200" dist="50800" dir="5400000" algn="tl" rotWithShape="0">
                  <a:srgbClr val="000000">
                    <a:alpha val="65000"/>
                  </a:srgbClr>
                </a:outerShdw>
              </a:effectLst>
            </a:rPr>
            <a:t>ACTIVITY</a:t>
          </a:r>
          <a:r>
            <a:rPr lang="en-GB" sz="1200" b="1" cap="none" spc="50" baseline="0">
              <a:ln w="12700">
                <a:noFill/>
              </a:ln>
              <a:solidFill>
                <a:sysClr val="windowText" lastClr="000000"/>
              </a:solidFill>
              <a:effectLst>
                <a:outerShdw blurRad="76200" dist="50800" dir="5400000" algn="tl" rotWithShape="0">
                  <a:srgbClr val="000000">
                    <a:alpha val="65000"/>
                  </a:srgbClr>
                </a:outerShdw>
              </a:effectLst>
            </a:rPr>
            <a:t> </a:t>
          </a:r>
        </a:p>
        <a:p>
          <a:pPr algn="ctr"/>
          <a:r>
            <a:rPr lang="en-GB" sz="1200" b="1" cap="none" spc="50" baseline="0">
              <a:ln w="12700">
                <a:noFill/>
              </a:ln>
              <a:solidFill>
                <a:sysClr val="windowText" lastClr="000000"/>
              </a:solidFill>
              <a:effectLst>
                <a:outerShdw blurRad="76200" dist="50800" dir="5400000" algn="tl" rotWithShape="0">
                  <a:srgbClr val="000000">
                    <a:alpha val="65000"/>
                  </a:srgbClr>
                </a:outerShdw>
              </a:effectLst>
            </a:rPr>
            <a:t>NAME</a:t>
          </a:r>
          <a:endParaRPr lang="en-GB" sz="1200" b="1" cap="none" spc="50">
            <a:ln w="12700">
              <a:noFill/>
            </a:ln>
            <a:solidFill>
              <a:sysClr val="windowText" lastClr="000000"/>
            </a:solidFill>
            <a:effectLst>
              <a:outerShdw blurRad="76200" dist="50800" dir="5400000" algn="tl" rotWithShape="0">
                <a:srgbClr val="000000">
                  <a:alpha val="65000"/>
                </a:srgbClr>
              </a:outerShdw>
            </a:effectLst>
          </a:endParaRPr>
        </a:p>
      </xdr:txBody>
    </xdr:sp>
    <xdr:clientData/>
  </xdr:twoCellAnchor>
  <xdr:twoCellAnchor>
    <xdr:from>
      <xdr:col>1</xdr:col>
      <xdr:colOff>1476374</xdr:colOff>
      <xdr:row>3</xdr:row>
      <xdr:rowOff>771525</xdr:rowOff>
    </xdr:from>
    <xdr:to>
      <xdr:col>3</xdr:col>
      <xdr:colOff>9524</xdr:colOff>
      <xdr:row>5</xdr:row>
      <xdr:rowOff>0</xdr:rowOff>
    </xdr:to>
    <xdr:sp macro="" textlink="">
      <xdr:nvSpPr>
        <xdr:cNvPr id="19" name="TextBox 18"/>
        <xdr:cNvSpPr txBox="1"/>
      </xdr:nvSpPr>
      <xdr:spPr>
        <a:xfrm>
          <a:off x="2085974" y="1343025"/>
          <a:ext cx="1133475" cy="76200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1200" b="1" cap="none" spc="50" baseline="0">
              <a:ln w="12700">
                <a:noFill/>
              </a:ln>
              <a:solidFill>
                <a:sysClr val="windowText" lastClr="000000"/>
              </a:solidFill>
              <a:effectLst>
                <a:outerShdw blurRad="76200" dist="50800" dir="5400000" algn="tl" rotWithShape="0">
                  <a:srgbClr val="000000">
                    <a:alpha val="65000"/>
                  </a:srgbClr>
                </a:outerShdw>
              </a:effectLst>
            </a:rPr>
            <a:t>CALORIES</a:t>
          </a:r>
        </a:p>
        <a:p>
          <a:pPr algn="ctr"/>
          <a:r>
            <a:rPr lang="en-GB" sz="1200" b="1" cap="none" spc="50" baseline="0">
              <a:ln w="12700">
                <a:noFill/>
              </a:ln>
              <a:solidFill>
                <a:sysClr val="windowText" lastClr="000000"/>
              </a:solidFill>
              <a:effectLst>
                <a:outerShdw blurRad="76200" dist="50800" dir="5400000" algn="tl" rotWithShape="0">
                  <a:srgbClr val="000000">
                    <a:alpha val="65000"/>
                  </a:srgbClr>
                </a:outerShdw>
              </a:effectLst>
            </a:rPr>
            <a:t>BURNT</a:t>
          </a:r>
        </a:p>
        <a:p>
          <a:pPr algn="ctr"/>
          <a:r>
            <a:rPr lang="en-GB" sz="1200" b="1" cap="none" spc="50" baseline="0">
              <a:ln w="12700">
                <a:noFill/>
              </a:ln>
              <a:solidFill>
                <a:sysClr val="windowText" lastClr="000000"/>
              </a:solidFill>
              <a:effectLst>
                <a:outerShdw blurRad="76200" dist="50800" dir="5400000" algn="tl" rotWithShape="0">
                  <a:srgbClr val="000000">
                    <a:alpha val="65000"/>
                  </a:srgbClr>
                </a:outerShdw>
              </a:effectLst>
            </a:rPr>
            <a:t>High Impact</a:t>
          </a:r>
        </a:p>
      </xdr:txBody>
    </xdr:sp>
    <xdr:clientData/>
  </xdr:twoCellAnchor>
  <xdr:twoCellAnchor>
    <xdr:from>
      <xdr:col>4</xdr:col>
      <xdr:colOff>0</xdr:colOff>
      <xdr:row>3</xdr:row>
      <xdr:rowOff>828675</xdr:rowOff>
    </xdr:from>
    <xdr:to>
      <xdr:col>4</xdr:col>
      <xdr:colOff>1343025</xdr:colOff>
      <xdr:row>5</xdr:row>
      <xdr:rowOff>9525</xdr:rowOff>
    </xdr:to>
    <xdr:sp macro="" textlink="">
      <xdr:nvSpPr>
        <xdr:cNvPr id="21" name="TextBox 20"/>
        <xdr:cNvSpPr txBox="1"/>
      </xdr:nvSpPr>
      <xdr:spPr>
        <a:xfrm>
          <a:off x="4486275" y="1400175"/>
          <a:ext cx="1343025" cy="714375"/>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1200" b="1" cap="none" spc="50" baseline="0">
              <a:ln w="12700">
                <a:noFill/>
              </a:ln>
              <a:solidFill>
                <a:sysClr val="windowText" lastClr="000000"/>
              </a:solidFill>
              <a:effectLst>
                <a:outerShdw blurRad="76200" dist="50800" dir="5400000" algn="tl" rotWithShape="0">
                  <a:srgbClr val="000000">
                    <a:alpha val="65000"/>
                  </a:srgbClr>
                </a:outerShdw>
              </a:effectLst>
            </a:rPr>
            <a:t> CALORIES</a:t>
          </a:r>
        </a:p>
        <a:p>
          <a:pPr algn="ctr"/>
          <a:r>
            <a:rPr lang="en-GB" sz="1200" b="1" cap="none" spc="50" baseline="0">
              <a:ln w="12700">
                <a:noFill/>
              </a:ln>
              <a:solidFill>
                <a:sysClr val="windowText" lastClr="000000"/>
              </a:solidFill>
              <a:effectLst>
                <a:outerShdw blurRad="76200" dist="50800" dir="5400000" algn="tl" rotWithShape="0">
                  <a:srgbClr val="000000">
                    <a:alpha val="65000"/>
                  </a:srgbClr>
                </a:outerShdw>
              </a:effectLst>
            </a:rPr>
            <a:t>BURNT</a:t>
          </a:r>
        </a:p>
        <a:p>
          <a:pPr algn="ctr"/>
          <a:r>
            <a:rPr lang="en-GB" sz="1200" b="1" cap="none" spc="50" baseline="0">
              <a:ln w="12700">
                <a:noFill/>
              </a:ln>
              <a:solidFill>
                <a:sysClr val="windowText" lastClr="000000"/>
              </a:solidFill>
              <a:effectLst>
                <a:outerShdw blurRad="76200" dist="50800" dir="5400000" algn="tl" rotWithShape="0">
                  <a:srgbClr val="000000">
                    <a:alpha val="65000"/>
                  </a:srgbClr>
                </a:outerShdw>
              </a:effectLst>
            </a:rPr>
            <a:t>Low Impact</a:t>
          </a:r>
        </a:p>
      </xdr:txBody>
    </xdr:sp>
    <xdr:clientData/>
  </xdr:twoCellAnchor>
  <xdr:twoCellAnchor>
    <xdr:from>
      <xdr:col>3</xdr:col>
      <xdr:colOff>19050</xdr:colOff>
      <xdr:row>3</xdr:row>
      <xdr:rowOff>1047750</xdr:rowOff>
    </xdr:from>
    <xdr:to>
      <xdr:col>4</xdr:col>
      <xdr:colOff>9525</xdr:colOff>
      <xdr:row>5</xdr:row>
      <xdr:rowOff>9525</xdr:rowOff>
    </xdr:to>
    <xdr:sp macro="" textlink="">
      <xdr:nvSpPr>
        <xdr:cNvPr id="22" name="TextBox 21"/>
        <xdr:cNvSpPr txBox="1"/>
      </xdr:nvSpPr>
      <xdr:spPr>
        <a:xfrm>
          <a:off x="3228975" y="1619250"/>
          <a:ext cx="1266825" cy="49530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1200" b="1" cap="none" spc="50">
              <a:ln w="12700">
                <a:noFill/>
              </a:ln>
              <a:solidFill>
                <a:sysClr val="windowText" lastClr="000000"/>
              </a:solidFill>
              <a:effectLst>
                <a:outerShdw blurRad="76200" dist="50800" dir="5400000" algn="tl" rotWithShape="0">
                  <a:srgbClr val="000000">
                    <a:alpha val="65000"/>
                  </a:srgbClr>
                </a:outerShdw>
              </a:effectLst>
            </a:rPr>
            <a:t>ACTIVITY</a:t>
          </a:r>
          <a:r>
            <a:rPr lang="en-GB" sz="1200" b="1" cap="none" spc="50" baseline="0">
              <a:ln w="12700">
                <a:noFill/>
              </a:ln>
              <a:solidFill>
                <a:sysClr val="windowText" lastClr="000000"/>
              </a:solidFill>
              <a:effectLst>
                <a:outerShdw blurRad="76200" dist="50800" dir="5400000" algn="tl" rotWithShape="0">
                  <a:srgbClr val="000000">
                    <a:alpha val="65000"/>
                  </a:srgbClr>
                </a:outerShdw>
              </a:effectLst>
            </a:rPr>
            <a:t> </a:t>
          </a:r>
        </a:p>
        <a:p>
          <a:pPr algn="ctr"/>
          <a:r>
            <a:rPr lang="en-GB" sz="1200" b="1" cap="none" spc="50" baseline="0">
              <a:ln w="12700">
                <a:noFill/>
              </a:ln>
              <a:solidFill>
                <a:sysClr val="windowText" lastClr="000000"/>
              </a:solidFill>
              <a:effectLst>
                <a:outerShdw blurRad="76200" dist="50800" dir="5400000" algn="tl" rotWithShape="0">
                  <a:srgbClr val="000000">
                    <a:alpha val="65000"/>
                  </a:srgbClr>
                </a:outerShdw>
              </a:effectLst>
            </a:rPr>
            <a:t>NAME</a:t>
          </a:r>
        </a:p>
      </xdr:txBody>
    </xdr:sp>
    <xdr:clientData/>
  </xdr:twoCellAnchor>
  <xdr:twoCellAnchor>
    <xdr:from>
      <xdr:col>21</xdr:col>
      <xdr:colOff>28575</xdr:colOff>
      <xdr:row>3</xdr:row>
      <xdr:rowOff>361950</xdr:rowOff>
    </xdr:from>
    <xdr:to>
      <xdr:col>23</xdr:col>
      <xdr:colOff>28575</xdr:colOff>
      <xdr:row>3</xdr:row>
      <xdr:rowOff>1095376</xdr:rowOff>
    </xdr:to>
    <xdr:sp macro="" textlink="">
      <xdr:nvSpPr>
        <xdr:cNvPr id="25" name="TextBox 24"/>
        <xdr:cNvSpPr txBox="1"/>
      </xdr:nvSpPr>
      <xdr:spPr>
        <a:xfrm>
          <a:off x="21050250" y="933450"/>
          <a:ext cx="2295525" cy="733426"/>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800" b="1" cap="none" spc="50">
              <a:ln w="11430"/>
              <a:solidFill>
                <a:sysClr val="windowText" lastClr="000000"/>
              </a:solidFill>
              <a:effectLst>
                <a:outerShdw blurRad="76200" dist="50800" dir="5400000" algn="tl" rotWithShape="0">
                  <a:srgbClr val="000000">
                    <a:alpha val="65000"/>
                  </a:srgbClr>
                </a:outerShdw>
              </a:effectLst>
            </a:rPr>
            <a:t>OTHERS </a:t>
          </a:r>
          <a:r>
            <a:rPr lang="en-GB" sz="4800" b="1" cap="none" spc="50">
              <a:ln w="11430"/>
              <a:solidFill>
                <a:srgbClr val="FF00FF"/>
              </a:solidFill>
              <a:effectLst>
                <a:outerShdw blurRad="76200" dist="50800" dir="5400000" algn="tl" rotWithShape="0">
                  <a:srgbClr val="000000">
                    <a:alpha val="65000"/>
                  </a:srgbClr>
                </a:outerShdw>
              </a:effectLst>
            </a:rPr>
            <a:t> </a:t>
          </a:r>
          <a:r>
            <a:rPr lang="en-GB" sz="4800" b="1" cap="none" spc="50">
              <a:ln w="11430"/>
              <a:solidFill>
                <a:srgbClr val="00B050"/>
              </a:solidFill>
              <a:effectLst>
                <a:outerShdw blurRad="76200" dist="50800" dir="5400000" algn="tl" rotWithShape="0">
                  <a:srgbClr val="000000">
                    <a:alpha val="65000"/>
                  </a:srgbClr>
                </a:outerShdw>
              </a:effectLst>
            </a:rPr>
            <a:t>      </a:t>
          </a:r>
          <a:endParaRPr lang="en-GB" sz="4800" b="1" cap="none" spc="50">
            <a:ln w="11430"/>
            <a:solidFill>
              <a:srgbClr val="FFFF00"/>
            </a:solidFill>
            <a:effectLst>
              <a:outerShdw blurRad="76200" dist="50800" dir="5400000" algn="tl" rotWithShape="0">
                <a:srgbClr val="000000">
                  <a:alpha val="65000"/>
                </a:srgbClr>
              </a:outerShdw>
            </a:effectLst>
          </a:endParaRPr>
        </a:p>
      </xdr:txBody>
    </xdr:sp>
    <xdr:clientData/>
  </xdr:twoCellAnchor>
  <xdr:twoCellAnchor>
    <xdr:from>
      <xdr:col>21</xdr:col>
      <xdr:colOff>0</xdr:colOff>
      <xdr:row>15</xdr:row>
      <xdr:rowOff>0</xdr:rowOff>
    </xdr:from>
    <xdr:to>
      <xdr:col>23</xdr:col>
      <xdr:colOff>0</xdr:colOff>
      <xdr:row>17</xdr:row>
      <xdr:rowOff>333376</xdr:rowOff>
    </xdr:to>
    <xdr:sp macro="" textlink="">
      <xdr:nvSpPr>
        <xdr:cNvPr id="28" name="TextBox 27"/>
        <xdr:cNvSpPr txBox="1"/>
      </xdr:nvSpPr>
      <xdr:spPr>
        <a:xfrm>
          <a:off x="21021675" y="4162425"/>
          <a:ext cx="2295525" cy="733426"/>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800" b="1" cap="none" spc="50">
              <a:ln w="11430"/>
              <a:solidFill>
                <a:sysClr val="windowText" lastClr="000000"/>
              </a:solidFill>
              <a:effectLst>
                <a:outerShdw blurRad="76200" dist="50800" dir="5400000" algn="tl" rotWithShape="0">
                  <a:srgbClr val="000000">
                    <a:alpha val="65000"/>
                  </a:srgbClr>
                </a:outerShdw>
              </a:effectLst>
            </a:rPr>
            <a:t>SNACKS</a:t>
          </a:r>
          <a:r>
            <a:rPr lang="en-GB" sz="4800" b="1" cap="none" spc="50">
              <a:ln w="11430"/>
              <a:solidFill>
                <a:srgbClr val="FF00FF"/>
              </a:solidFill>
              <a:effectLst>
                <a:outerShdw blurRad="76200" dist="50800" dir="5400000" algn="tl" rotWithShape="0">
                  <a:srgbClr val="000000">
                    <a:alpha val="65000"/>
                  </a:srgbClr>
                </a:outerShdw>
              </a:effectLst>
            </a:rPr>
            <a:t> </a:t>
          </a:r>
          <a:r>
            <a:rPr lang="en-GB" sz="4800" b="1" cap="none" spc="50">
              <a:ln w="11430"/>
              <a:solidFill>
                <a:srgbClr val="00B050"/>
              </a:solidFill>
              <a:effectLst>
                <a:outerShdw blurRad="76200" dist="50800" dir="5400000" algn="tl" rotWithShape="0">
                  <a:srgbClr val="000000">
                    <a:alpha val="65000"/>
                  </a:srgbClr>
                </a:outerShdw>
              </a:effectLst>
            </a:rPr>
            <a:t>      </a:t>
          </a:r>
          <a:endParaRPr lang="en-GB" sz="4800" b="1" cap="none" spc="50">
            <a:ln w="11430"/>
            <a:solidFill>
              <a:srgbClr val="FFFF00"/>
            </a:solidFill>
            <a:effectLst>
              <a:outerShdw blurRad="76200" dist="50800" dir="5400000" algn="tl" rotWithShape="0">
                <a:srgbClr val="000000">
                  <a:alpha val="65000"/>
                </a:srgbClr>
              </a:outerShdw>
            </a:effectLst>
          </a:endParaRPr>
        </a:p>
      </xdr:txBody>
    </xdr:sp>
    <xdr:clientData/>
  </xdr:twoCellAnchor>
  <xdr:twoCellAnchor>
    <xdr:from>
      <xdr:col>5</xdr:col>
      <xdr:colOff>9525</xdr:colOff>
      <xdr:row>3</xdr:row>
      <xdr:rowOff>1028700</xdr:rowOff>
    </xdr:from>
    <xdr:to>
      <xdr:col>6</xdr:col>
      <xdr:colOff>9525</xdr:colOff>
      <xdr:row>4</xdr:row>
      <xdr:rowOff>342900</xdr:rowOff>
    </xdr:to>
    <xdr:sp macro="" textlink="">
      <xdr:nvSpPr>
        <xdr:cNvPr id="26" name="TextBox 25"/>
        <xdr:cNvSpPr txBox="1"/>
      </xdr:nvSpPr>
      <xdr:spPr>
        <a:xfrm>
          <a:off x="5638800" y="1600200"/>
          <a:ext cx="1409700" cy="49530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1200" b="1" cap="none" spc="50">
              <a:ln w="12700">
                <a:noFill/>
              </a:ln>
              <a:solidFill>
                <a:sysClr val="windowText" lastClr="000000"/>
              </a:solidFill>
              <a:effectLst>
                <a:outerShdw blurRad="76200" dist="50800" dir="5400000" algn="tl" rotWithShape="0">
                  <a:srgbClr val="000000">
                    <a:alpha val="65000"/>
                  </a:srgbClr>
                </a:outerShdw>
              </a:effectLst>
            </a:rPr>
            <a:t>ACTIVITY</a:t>
          </a:r>
          <a:r>
            <a:rPr lang="en-GB" sz="1200" b="1" cap="none" spc="50" baseline="0">
              <a:ln w="12700">
                <a:noFill/>
              </a:ln>
              <a:solidFill>
                <a:sysClr val="windowText" lastClr="000000"/>
              </a:solidFill>
              <a:effectLst>
                <a:outerShdw blurRad="76200" dist="50800" dir="5400000" algn="tl" rotWithShape="0">
                  <a:srgbClr val="000000">
                    <a:alpha val="65000"/>
                  </a:srgbClr>
                </a:outerShdw>
              </a:effectLst>
            </a:rPr>
            <a:t> </a:t>
          </a:r>
        </a:p>
        <a:p>
          <a:pPr algn="ctr"/>
          <a:r>
            <a:rPr lang="en-GB" sz="1200" b="1" cap="none" spc="50" baseline="0">
              <a:ln w="12700">
                <a:noFill/>
              </a:ln>
              <a:solidFill>
                <a:sysClr val="windowText" lastClr="000000"/>
              </a:solidFill>
              <a:effectLst>
                <a:outerShdw blurRad="76200" dist="50800" dir="5400000" algn="tl" rotWithShape="0">
                  <a:srgbClr val="000000">
                    <a:alpha val="65000"/>
                  </a:srgbClr>
                </a:outerShdw>
              </a:effectLst>
            </a:rPr>
            <a:t>NAME</a:t>
          </a:r>
        </a:p>
      </xdr:txBody>
    </xdr:sp>
    <xdr:clientData/>
  </xdr:twoCellAnchor>
  <xdr:twoCellAnchor>
    <xdr:from>
      <xdr:col>6</xdr:col>
      <xdr:colOff>28577</xdr:colOff>
      <xdr:row>3</xdr:row>
      <xdr:rowOff>752474</xdr:rowOff>
    </xdr:from>
    <xdr:to>
      <xdr:col>6</xdr:col>
      <xdr:colOff>1447800</xdr:colOff>
      <xdr:row>5</xdr:row>
      <xdr:rowOff>0</xdr:rowOff>
    </xdr:to>
    <xdr:sp macro="" textlink="">
      <xdr:nvSpPr>
        <xdr:cNvPr id="27" name="TextBox 26"/>
        <xdr:cNvSpPr txBox="1"/>
      </xdr:nvSpPr>
      <xdr:spPr>
        <a:xfrm>
          <a:off x="7067552" y="1323974"/>
          <a:ext cx="1419223" cy="781051"/>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1200" b="1" cap="none" spc="50" baseline="0">
              <a:ln w="12700">
                <a:noFill/>
              </a:ln>
              <a:solidFill>
                <a:sysClr val="windowText" lastClr="000000"/>
              </a:solidFill>
              <a:effectLst>
                <a:outerShdw blurRad="76200" dist="50800" dir="5400000" algn="tl" rotWithShape="0">
                  <a:srgbClr val="000000">
                    <a:alpha val="65000"/>
                  </a:srgbClr>
                </a:outerShdw>
              </a:effectLst>
            </a:rPr>
            <a:t> CALORIES</a:t>
          </a:r>
        </a:p>
        <a:p>
          <a:pPr algn="ctr"/>
          <a:r>
            <a:rPr lang="en-GB" sz="1200" b="1" cap="none" spc="50" baseline="0">
              <a:ln w="12700">
                <a:noFill/>
              </a:ln>
              <a:solidFill>
                <a:sysClr val="windowText" lastClr="000000"/>
              </a:solidFill>
              <a:effectLst>
                <a:outerShdw blurRad="76200" dist="50800" dir="5400000" algn="tl" rotWithShape="0">
                  <a:srgbClr val="000000">
                    <a:alpha val="65000"/>
                  </a:srgbClr>
                </a:outerShdw>
              </a:effectLst>
            </a:rPr>
            <a:t>BURNT</a:t>
          </a:r>
        </a:p>
        <a:p>
          <a:pPr algn="ctr"/>
          <a:r>
            <a:rPr lang="en-GB" sz="1200" b="1" cap="none" spc="50" baseline="0">
              <a:ln w="12700">
                <a:noFill/>
              </a:ln>
              <a:solidFill>
                <a:sysClr val="windowText" lastClr="000000"/>
              </a:solidFill>
              <a:effectLst>
                <a:outerShdw blurRad="76200" dist="50800" dir="5400000" algn="tl" rotWithShape="0">
                  <a:srgbClr val="000000">
                    <a:alpha val="65000"/>
                  </a:srgbClr>
                </a:outerShdw>
              </a:effectLst>
            </a:rPr>
            <a:t>Medium Impact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1</xdr:row>
      <xdr:rowOff>133350</xdr:rowOff>
    </xdr:from>
    <xdr:to>
      <xdr:col>5</xdr:col>
      <xdr:colOff>600075</xdr:colOff>
      <xdr:row>3</xdr:row>
      <xdr:rowOff>152400</xdr:rowOff>
    </xdr:to>
    <xdr:sp macro="" textlink="">
      <xdr:nvSpPr>
        <xdr:cNvPr id="2" name="TextBox 1"/>
        <xdr:cNvSpPr txBox="1"/>
      </xdr:nvSpPr>
      <xdr:spPr>
        <a:xfrm>
          <a:off x="2438400" y="323850"/>
          <a:ext cx="1209675" cy="40005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000" b="1" cap="none" spc="50" baseline="0">
              <a:ln w="12700">
                <a:noFill/>
              </a:ln>
              <a:solidFill>
                <a:sysClr val="windowText" lastClr="000000"/>
              </a:solidFill>
              <a:effectLst>
                <a:outerShdw blurRad="76200" dist="50800" dir="5400000" algn="tl" rotWithShape="0">
                  <a:srgbClr val="000000">
                    <a:alpha val="65000"/>
                  </a:srgbClr>
                </a:outerShdw>
              </a:effectLst>
            </a:rPr>
            <a:t>WEEK 1</a:t>
          </a:r>
        </a:p>
      </xdr:txBody>
    </xdr:sp>
    <xdr:clientData/>
  </xdr:twoCellAnchor>
  <xdr:twoCellAnchor>
    <xdr:from>
      <xdr:col>4</xdr:col>
      <xdr:colOff>28575</xdr:colOff>
      <xdr:row>37</xdr:row>
      <xdr:rowOff>9525</xdr:rowOff>
    </xdr:from>
    <xdr:to>
      <xdr:col>6</xdr:col>
      <xdr:colOff>19050</xdr:colOff>
      <xdr:row>39</xdr:row>
      <xdr:rowOff>28575</xdr:rowOff>
    </xdr:to>
    <xdr:sp macro="" textlink="">
      <xdr:nvSpPr>
        <xdr:cNvPr id="4" name="TextBox 3"/>
        <xdr:cNvSpPr txBox="1"/>
      </xdr:nvSpPr>
      <xdr:spPr>
        <a:xfrm>
          <a:off x="2581275" y="7858125"/>
          <a:ext cx="1209675" cy="40005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000" b="1" cap="none" spc="50" baseline="0">
              <a:ln w="12700">
                <a:noFill/>
              </a:ln>
              <a:solidFill>
                <a:sysClr val="windowText" lastClr="000000"/>
              </a:solidFill>
              <a:effectLst>
                <a:outerShdw blurRad="76200" dist="50800" dir="5400000" algn="tl" rotWithShape="0">
                  <a:srgbClr val="000000">
                    <a:alpha val="65000"/>
                  </a:srgbClr>
                </a:outerShdw>
              </a:effectLst>
            </a:rPr>
            <a:t>WEEK 2</a:t>
          </a:r>
        </a:p>
      </xdr:txBody>
    </xdr:sp>
    <xdr:clientData/>
  </xdr:twoCellAnchor>
  <xdr:twoCellAnchor>
    <xdr:from>
      <xdr:col>4</xdr:col>
      <xdr:colOff>0</xdr:colOff>
      <xdr:row>73</xdr:row>
      <xdr:rowOff>0</xdr:rowOff>
    </xdr:from>
    <xdr:to>
      <xdr:col>5</xdr:col>
      <xdr:colOff>600075</xdr:colOff>
      <xdr:row>75</xdr:row>
      <xdr:rowOff>19050</xdr:rowOff>
    </xdr:to>
    <xdr:sp macro="" textlink="">
      <xdr:nvSpPr>
        <xdr:cNvPr id="5" name="TextBox 4"/>
        <xdr:cNvSpPr txBox="1"/>
      </xdr:nvSpPr>
      <xdr:spPr>
        <a:xfrm>
          <a:off x="2552700" y="15278100"/>
          <a:ext cx="1209675" cy="40005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000" b="1" cap="none" spc="50" baseline="0">
              <a:ln w="12700">
                <a:noFill/>
              </a:ln>
              <a:solidFill>
                <a:sysClr val="windowText" lastClr="000000"/>
              </a:solidFill>
              <a:effectLst>
                <a:outerShdw blurRad="76200" dist="50800" dir="5400000" algn="tl" rotWithShape="0">
                  <a:srgbClr val="000000">
                    <a:alpha val="65000"/>
                  </a:srgbClr>
                </a:outerShdw>
              </a:effectLst>
            </a:rPr>
            <a:t>WEEK 3</a:t>
          </a:r>
        </a:p>
      </xdr:txBody>
    </xdr:sp>
    <xdr:clientData/>
  </xdr:twoCellAnchor>
  <xdr:twoCellAnchor>
    <xdr:from>
      <xdr:col>4</xdr:col>
      <xdr:colOff>0</xdr:colOff>
      <xdr:row>110</xdr:row>
      <xdr:rowOff>0</xdr:rowOff>
    </xdr:from>
    <xdr:to>
      <xdr:col>5</xdr:col>
      <xdr:colOff>600075</xdr:colOff>
      <xdr:row>112</xdr:row>
      <xdr:rowOff>19050</xdr:rowOff>
    </xdr:to>
    <xdr:sp macro="" textlink="">
      <xdr:nvSpPr>
        <xdr:cNvPr id="6" name="TextBox 5"/>
        <xdr:cNvSpPr txBox="1"/>
      </xdr:nvSpPr>
      <xdr:spPr>
        <a:xfrm>
          <a:off x="2552700" y="22898100"/>
          <a:ext cx="1209675" cy="40005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000" b="1" cap="none" spc="50" baseline="0">
              <a:ln w="12700">
                <a:noFill/>
              </a:ln>
              <a:solidFill>
                <a:sysClr val="windowText" lastClr="000000"/>
              </a:solidFill>
              <a:effectLst>
                <a:outerShdw blurRad="76200" dist="50800" dir="5400000" algn="tl" rotWithShape="0">
                  <a:srgbClr val="000000">
                    <a:alpha val="65000"/>
                  </a:srgbClr>
                </a:outerShdw>
              </a:effectLst>
            </a:rPr>
            <a:t>WEEK 4</a:t>
          </a:r>
        </a:p>
      </xdr:txBody>
    </xdr:sp>
    <xdr:clientData/>
  </xdr:twoCellAnchor>
  <xdr:twoCellAnchor>
    <xdr:from>
      <xdr:col>4</xdr:col>
      <xdr:colOff>0</xdr:colOff>
      <xdr:row>146</xdr:row>
      <xdr:rowOff>142875</xdr:rowOff>
    </xdr:from>
    <xdr:to>
      <xdr:col>5</xdr:col>
      <xdr:colOff>600075</xdr:colOff>
      <xdr:row>148</xdr:row>
      <xdr:rowOff>161925</xdr:rowOff>
    </xdr:to>
    <xdr:sp macro="" textlink="">
      <xdr:nvSpPr>
        <xdr:cNvPr id="7" name="TextBox 6"/>
        <xdr:cNvSpPr txBox="1"/>
      </xdr:nvSpPr>
      <xdr:spPr>
        <a:xfrm>
          <a:off x="2552700" y="30470475"/>
          <a:ext cx="1209675" cy="40005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000" b="1" cap="none" spc="50" baseline="0">
              <a:ln w="12700">
                <a:noFill/>
              </a:ln>
              <a:solidFill>
                <a:sysClr val="windowText" lastClr="000000"/>
              </a:solidFill>
              <a:effectLst>
                <a:outerShdw blurRad="76200" dist="50800" dir="5400000" algn="tl" rotWithShape="0">
                  <a:srgbClr val="000000">
                    <a:alpha val="65000"/>
                  </a:srgbClr>
                </a:outerShdw>
              </a:effectLst>
            </a:rPr>
            <a:t>WEEK 5</a:t>
          </a:r>
        </a:p>
      </xdr:txBody>
    </xdr:sp>
    <xdr:clientData/>
  </xdr:twoCellAnchor>
  <xdr:twoCellAnchor>
    <xdr:from>
      <xdr:col>4</xdr:col>
      <xdr:colOff>28575</xdr:colOff>
      <xdr:row>183</xdr:row>
      <xdr:rowOff>9525</xdr:rowOff>
    </xdr:from>
    <xdr:to>
      <xdr:col>6</xdr:col>
      <xdr:colOff>19050</xdr:colOff>
      <xdr:row>185</xdr:row>
      <xdr:rowOff>28575</xdr:rowOff>
    </xdr:to>
    <xdr:sp macro="" textlink="">
      <xdr:nvSpPr>
        <xdr:cNvPr id="16" name="TextBox 15"/>
        <xdr:cNvSpPr txBox="1"/>
      </xdr:nvSpPr>
      <xdr:spPr>
        <a:xfrm>
          <a:off x="2695575" y="10115550"/>
          <a:ext cx="1209675" cy="40005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000" b="1" cap="none" spc="50" baseline="0">
              <a:ln w="12700">
                <a:noFill/>
              </a:ln>
              <a:solidFill>
                <a:sysClr val="windowText" lastClr="000000"/>
              </a:solidFill>
              <a:effectLst>
                <a:outerShdw blurRad="76200" dist="50800" dir="5400000" algn="tl" rotWithShape="0">
                  <a:srgbClr val="000000">
                    <a:alpha val="65000"/>
                  </a:srgbClr>
                </a:outerShdw>
              </a:effectLst>
            </a:rPr>
            <a:t>WEEK 6</a:t>
          </a:r>
        </a:p>
      </xdr:txBody>
    </xdr:sp>
    <xdr:clientData/>
  </xdr:twoCellAnchor>
  <xdr:twoCellAnchor>
    <xdr:from>
      <xdr:col>4</xdr:col>
      <xdr:colOff>0</xdr:colOff>
      <xdr:row>219</xdr:row>
      <xdr:rowOff>0</xdr:rowOff>
    </xdr:from>
    <xdr:to>
      <xdr:col>5</xdr:col>
      <xdr:colOff>600075</xdr:colOff>
      <xdr:row>221</xdr:row>
      <xdr:rowOff>19050</xdr:rowOff>
    </xdr:to>
    <xdr:sp macro="" textlink="">
      <xdr:nvSpPr>
        <xdr:cNvPr id="17" name="TextBox 16"/>
        <xdr:cNvSpPr txBox="1"/>
      </xdr:nvSpPr>
      <xdr:spPr>
        <a:xfrm>
          <a:off x="2667000" y="19488150"/>
          <a:ext cx="1209675" cy="40005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000" b="1" cap="none" spc="50" baseline="0">
              <a:ln w="12700">
                <a:noFill/>
              </a:ln>
              <a:solidFill>
                <a:sysClr val="windowText" lastClr="000000"/>
              </a:solidFill>
              <a:effectLst>
                <a:outerShdw blurRad="76200" dist="50800" dir="5400000" algn="tl" rotWithShape="0">
                  <a:srgbClr val="000000">
                    <a:alpha val="65000"/>
                  </a:srgbClr>
                </a:outerShdw>
              </a:effectLst>
            </a:rPr>
            <a:t>WEEK 7</a:t>
          </a:r>
        </a:p>
      </xdr:txBody>
    </xdr:sp>
    <xdr:clientData/>
  </xdr:twoCellAnchor>
  <xdr:twoCellAnchor>
    <xdr:from>
      <xdr:col>4</xdr:col>
      <xdr:colOff>0</xdr:colOff>
      <xdr:row>256</xdr:row>
      <xdr:rowOff>0</xdr:rowOff>
    </xdr:from>
    <xdr:to>
      <xdr:col>5</xdr:col>
      <xdr:colOff>600075</xdr:colOff>
      <xdr:row>258</xdr:row>
      <xdr:rowOff>19050</xdr:rowOff>
    </xdr:to>
    <xdr:sp macro="" textlink="">
      <xdr:nvSpPr>
        <xdr:cNvPr id="18" name="TextBox 17"/>
        <xdr:cNvSpPr txBox="1"/>
      </xdr:nvSpPr>
      <xdr:spPr>
        <a:xfrm>
          <a:off x="2667000" y="28594050"/>
          <a:ext cx="1209675" cy="40005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000" b="1" cap="none" spc="50" baseline="0">
              <a:ln w="12700">
                <a:noFill/>
              </a:ln>
              <a:solidFill>
                <a:sysClr val="windowText" lastClr="000000"/>
              </a:solidFill>
              <a:effectLst>
                <a:outerShdw blurRad="76200" dist="50800" dir="5400000" algn="tl" rotWithShape="0">
                  <a:srgbClr val="000000">
                    <a:alpha val="65000"/>
                  </a:srgbClr>
                </a:outerShdw>
              </a:effectLst>
            </a:rPr>
            <a:t>WEEK 8</a:t>
          </a:r>
        </a:p>
      </xdr:txBody>
    </xdr:sp>
    <xdr:clientData/>
  </xdr:twoCellAnchor>
  <xdr:twoCellAnchor>
    <xdr:from>
      <xdr:col>4</xdr:col>
      <xdr:colOff>0</xdr:colOff>
      <xdr:row>292</xdr:row>
      <xdr:rowOff>0</xdr:rowOff>
    </xdr:from>
    <xdr:to>
      <xdr:col>5</xdr:col>
      <xdr:colOff>600075</xdr:colOff>
      <xdr:row>294</xdr:row>
      <xdr:rowOff>19050</xdr:rowOff>
    </xdr:to>
    <xdr:sp macro="" textlink="">
      <xdr:nvSpPr>
        <xdr:cNvPr id="19" name="TextBox 18"/>
        <xdr:cNvSpPr txBox="1"/>
      </xdr:nvSpPr>
      <xdr:spPr>
        <a:xfrm>
          <a:off x="2667000" y="75037950"/>
          <a:ext cx="1209675" cy="40005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000" b="1" cap="none" spc="50" baseline="0">
              <a:ln w="12700">
                <a:noFill/>
              </a:ln>
              <a:solidFill>
                <a:sysClr val="windowText" lastClr="000000"/>
              </a:solidFill>
              <a:effectLst>
                <a:outerShdw blurRad="76200" dist="50800" dir="5400000" algn="tl" rotWithShape="0">
                  <a:srgbClr val="000000">
                    <a:alpha val="65000"/>
                  </a:srgbClr>
                </a:outerShdw>
              </a:effectLst>
            </a:rPr>
            <a:t>WEEK 9</a:t>
          </a:r>
        </a:p>
      </xdr:txBody>
    </xdr:sp>
    <xdr:clientData/>
  </xdr:twoCellAnchor>
  <xdr:twoCellAnchor>
    <xdr:from>
      <xdr:col>4</xdr:col>
      <xdr:colOff>0</xdr:colOff>
      <xdr:row>328</xdr:row>
      <xdr:rowOff>0</xdr:rowOff>
    </xdr:from>
    <xdr:to>
      <xdr:col>5</xdr:col>
      <xdr:colOff>600075</xdr:colOff>
      <xdr:row>330</xdr:row>
      <xdr:rowOff>19050</xdr:rowOff>
    </xdr:to>
    <xdr:sp macro="" textlink="">
      <xdr:nvSpPr>
        <xdr:cNvPr id="20" name="TextBox 19"/>
        <xdr:cNvSpPr txBox="1"/>
      </xdr:nvSpPr>
      <xdr:spPr>
        <a:xfrm>
          <a:off x="2667000" y="83972400"/>
          <a:ext cx="1209675" cy="40005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000" b="1" cap="none" spc="50" baseline="0">
              <a:ln w="12700">
                <a:noFill/>
              </a:ln>
              <a:solidFill>
                <a:sysClr val="windowText" lastClr="000000"/>
              </a:solidFill>
              <a:effectLst>
                <a:outerShdw blurRad="76200" dist="50800" dir="5400000" algn="tl" rotWithShape="0">
                  <a:srgbClr val="000000">
                    <a:alpha val="65000"/>
                  </a:srgbClr>
                </a:outerShdw>
              </a:effectLst>
            </a:rPr>
            <a:t>WEEK 10</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28575</xdr:colOff>
      <xdr:row>39</xdr:row>
      <xdr:rowOff>9525</xdr:rowOff>
    </xdr:from>
    <xdr:to>
      <xdr:col>6</xdr:col>
      <xdr:colOff>19050</xdr:colOff>
      <xdr:row>41</xdr:row>
      <xdr:rowOff>28575</xdr:rowOff>
    </xdr:to>
    <xdr:sp macro="" textlink="">
      <xdr:nvSpPr>
        <xdr:cNvPr id="12" name="TextBox 11"/>
        <xdr:cNvSpPr txBox="1"/>
      </xdr:nvSpPr>
      <xdr:spPr>
        <a:xfrm>
          <a:off x="2695575" y="9058275"/>
          <a:ext cx="1209675" cy="40005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000" b="1" cap="none" spc="50" baseline="0">
              <a:ln w="12700">
                <a:noFill/>
              </a:ln>
              <a:solidFill>
                <a:sysClr val="windowText" lastClr="000000"/>
              </a:solidFill>
              <a:effectLst>
                <a:outerShdw blurRad="76200" dist="50800" dir="5400000" algn="tl" rotWithShape="0">
                  <a:srgbClr val="000000">
                    <a:alpha val="65000"/>
                  </a:srgbClr>
                </a:outerShdw>
              </a:effectLst>
            </a:rPr>
            <a:t>WEEK 2</a:t>
          </a:r>
        </a:p>
      </xdr:txBody>
    </xdr:sp>
    <xdr:clientData/>
  </xdr:twoCellAnchor>
  <xdr:twoCellAnchor>
    <xdr:from>
      <xdr:col>4</xdr:col>
      <xdr:colOff>0</xdr:colOff>
      <xdr:row>2</xdr:row>
      <xdr:rowOff>0</xdr:rowOff>
    </xdr:from>
    <xdr:to>
      <xdr:col>5</xdr:col>
      <xdr:colOff>600075</xdr:colOff>
      <xdr:row>4</xdr:row>
      <xdr:rowOff>19050</xdr:rowOff>
    </xdr:to>
    <xdr:sp macro="" textlink="">
      <xdr:nvSpPr>
        <xdr:cNvPr id="21" name="TextBox 20"/>
        <xdr:cNvSpPr txBox="1"/>
      </xdr:nvSpPr>
      <xdr:spPr>
        <a:xfrm>
          <a:off x="2609850" y="381000"/>
          <a:ext cx="1209675" cy="40005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000" b="1" cap="none" spc="50" baseline="0">
              <a:ln w="12700">
                <a:noFill/>
              </a:ln>
              <a:solidFill>
                <a:sysClr val="windowText" lastClr="000000"/>
              </a:solidFill>
              <a:effectLst>
                <a:outerShdw blurRad="76200" dist="50800" dir="5400000" algn="tl" rotWithShape="0">
                  <a:srgbClr val="000000">
                    <a:alpha val="65000"/>
                  </a:srgbClr>
                </a:outerShdw>
              </a:effectLst>
            </a:rPr>
            <a:t>WEEK 1</a:t>
          </a:r>
        </a:p>
      </xdr:txBody>
    </xdr:sp>
    <xdr:clientData/>
  </xdr:twoCellAnchor>
  <xdr:twoCellAnchor>
    <xdr:from>
      <xdr:col>4</xdr:col>
      <xdr:colOff>0</xdr:colOff>
      <xdr:row>75</xdr:row>
      <xdr:rowOff>0</xdr:rowOff>
    </xdr:from>
    <xdr:to>
      <xdr:col>5</xdr:col>
      <xdr:colOff>600075</xdr:colOff>
      <xdr:row>77</xdr:row>
      <xdr:rowOff>19050</xdr:rowOff>
    </xdr:to>
    <xdr:sp macro="" textlink="">
      <xdr:nvSpPr>
        <xdr:cNvPr id="4" name="TextBox 3"/>
        <xdr:cNvSpPr txBox="1"/>
      </xdr:nvSpPr>
      <xdr:spPr>
        <a:xfrm>
          <a:off x="2609850" y="15449550"/>
          <a:ext cx="1209675" cy="40005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000" b="1" cap="none" spc="50" baseline="0">
              <a:ln w="12700">
                <a:noFill/>
              </a:ln>
              <a:solidFill>
                <a:sysClr val="windowText" lastClr="000000"/>
              </a:solidFill>
              <a:effectLst>
                <a:outerShdw blurRad="76200" dist="50800" dir="5400000" algn="tl" rotWithShape="0">
                  <a:srgbClr val="000000">
                    <a:alpha val="65000"/>
                  </a:srgbClr>
                </a:outerShdw>
              </a:effectLst>
            </a:rPr>
            <a:t>WEEK 3</a:t>
          </a:r>
        </a:p>
      </xdr:txBody>
    </xdr:sp>
    <xdr:clientData/>
  </xdr:twoCellAnchor>
  <xdr:twoCellAnchor>
    <xdr:from>
      <xdr:col>4</xdr:col>
      <xdr:colOff>0</xdr:colOff>
      <xdr:row>112</xdr:row>
      <xdr:rowOff>0</xdr:rowOff>
    </xdr:from>
    <xdr:to>
      <xdr:col>5</xdr:col>
      <xdr:colOff>600075</xdr:colOff>
      <xdr:row>114</xdr:row>
      <xdr:rowOff>19050</xdr:rowOff>
    </xdr:to>
    <xdr:sp macro="" textlink="">
      <xdr:nvSpPr>
        <xdr:cNvPr id="6" name="TextBox 5"/>
        <xdr:cNvSpPr txBox="1"/>
      </xdr:nvSpPr>
      <xdr:spPr>
        <a:xfrm>
          <a:off x="2609850" y="23069550"/>
          <a:ext cx="1209675" cy="40005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000" b="1" cap="none" spc="50" baseline="0">
              <a:ln w="12700">
                <a:noFill/>
              </a:ln>
              <a:solidFill>
                <a:sysClr val="windowText" lastClr="000000"/>
              </a:solidFill>
              <a:effectLst>
                <a:outerShdw blurRad="76200" dist="50800" dir="5400000" algn="tl" rotWithShape="0">
                  <a:srgbClr val="000000">
                    <a:alpha val="65000"/>
                  </a:srgbClr>
                </a:outerShdw>
              </a:effectLst>
            </a:rPr>
            <a:t>WEEK 4</a:t>
          </a:r>
        </a:p>
      </xdr:txBody>
    </xdr:sp>
    <xdr:clientData/>
  </xdr:twoCellAnchor>
  <xdr:twoCellAnchor>
    <xdr:from>
      <xdr:col>4</xdr:col>
      <xdr:colOff>0</xdr:colOff>
      <xdr:row>148</xdr:row>
      <xdr:rowOff>0</xdr:rowOff>
    </xdr:from>
    <xdr:to>
      <xdr:col>5</xdr:col>
      <xdr:colOff>600075</xdr:colOff>
      <xdr:row>150</xdr:row>
      <xdr:rowOff>19050</xdr:rowOff>
    </xdr:to>
    <xdr:sp macro="" textlink="">
      <xdr:nvSpPr>
        <xdr:cNvPr id="7" name="TextBox 6"/>
        <xdr:cNvSpPr txBox="1"/>
      </xdr:nvSpPr>
      <xdr:spPr>
        <a:xfrm>
          <a:off x="2609850" y="30499050"/>
          <a:ext cx="1209675" cy="40005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000" b="1" cap="none" spc="50" baseline="0">
              <a:ln w="12700">
                <a:noFill/>
              </a:ln>
              <a:solidFill>
                <a:sysClr val="windowText" lastClr="000000"/>
              </a:solidFill>
              <a:effectLst>
                <a:outerShdw blurRad="76200" dist="50800" dir="5400000" algn="tl" rotWithShape="0">
                  <a:srgbClr val="000000">
                    <a:alpha val="65000"/>
                  </a:srgbClr>
                </a:outerShdw>
              </a:effectLst>
            </a:rPr>
            <a:t>WEEK 5</a:t>
          </a:r>
        </a:p>
      </xdr:txBody>
    </xdr:sp>
    <xdr:clientData/>
  </xdr:twoCellAnchor>
  <xdr:twoCellAnchor>
    <xdr:from>
      <xdr:col>4</xdr:col>
      <xdr:colOff>0</xdr:colOff>
      <xdr:row>184</xdr:row>
      <xdr:rowOff>0</xdr:rowOff>
    </xdr:from>
    <xdr:to>
      <xdr:col>5</xdr:col>
      <xdr:colOff>600075</xdr:colOff>
      <xdr:row>186</xdr:row>
      <xdr:rowOff>19050</xdr:rowOff>
    </xdr:to>
    <xdr:sp macro="" textlink="">
      <xdr:nvSpPr>
        <xdr:cNvPr id="8" name="TextBox 7"/>
        <xdr:cNvSpPr txBox="1"/>
      </xdr:nvSpPr>
      <xdr:spPr>
        <a:xfrm>
          <a:off x="2609850" y="37928550"/>
          <a:ext cx="1209675" cy="40005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000" b="1" cap="none" spc="50" baseline="0">
              <a:ln w="12700">
                <a:noFill/>
              </a:ln>
              <a:solidFill>
                <a:sysClr val="windowText" lastClr="000000"/>
              </a:solidFill>
              <a:effectLst>
                <a:outerShdw blurRad="76200" dist="50800" dir="5400000" algn="tl" rotWithShape="0">
                  <a:srgbClr val="000000">
                    <a:alpha val="65000"/>
                  </a:srgbClr>
                </a:outerShdw>
              </a:effectLst>
            </a:rPr>
            <a:t>WEEK 6</a:t>
          </a:r>
        </a:p>
      </xdr:txBody>
    </xdr:sp>
    <xdr:clientData/>
  </xdr:twoCellAnchor>
  <xdr:twoCellAnchor>
    <xdr:from>
      <xdr:col>4</xdr:col>
      <xdr:colOff>0</xdr:colOff>
      <xdr:row>220</xdr:row>
      <xdr:rowOff>0</xdr:rowOff>
    </xdr:from>
    <xdr:to>
      <xdr:col>5</xdr:col>
      <xdr:colOff>600075</xdr:colOff>
      <xdr:row>222</xdr:row>
      <xdr:rowOff>19050</xdr:rowOff>
    </xdr:to>
    <xdr:sp macro="" textlink="">
      <xdr:nvSpPr>
        <xdr:cNvPr id="9" name="TextBox 8"/>
        <xdr:cNvSpPr txBox="1"/>
      </xdr:nvSpPr>
      <xdr:spPr>
        <a:xfrm>
          <a:off x="2790825" y="47786925"/>
          <a:ext cx="1209675" cy="40005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000" b="1" cap="none" spc="50" baseline="0">
              <a:ln w="12700">
                <a:noFill/>
              </a:ln>
              <a:solidFill>
                <a:sysClr val="windowText" lastClr="000000"/>
              </a:solidFill>
              <a:effectLst>
                <a:outerShdw blurRad="76200" dist="50800" dir="5400000" algn="tl" rotWithShape="0">
                  <a:srgbClr val="000000">
                    <a:alpha val="65000"/>
                  </a:srgbClr>
                </a:outerShdw>
              </a:effectLst>
            </a:rPr>
            <a:t>WEEK 7</a:t>
          </a:r>
        </a:p>
      </xdr:txBody>
    </xdr:sp>
    <xdr:clientData/>
  </xdr:twoCellAnchor>
  <xdr:twoCellAnchor>
    <xdr:from>
      <xdr:col>4</xdr:col>
      <xdr:colOff>0</xdr:colOff>
      <xdr:row>257</xdr:row>
      <xdr:rowOff>0</xdr:rowOff>
    </xdr:from>
    <xdr:to>
      <xdr:col>5</xdr:col>
      <xdr:colOff>600075</xdr:colOff>
      <xdr:row>259</xdr:row>
      <xdr:rowOff>19050</xdr:rowOff>
    </xdr:to>
    <xdr:sp macro="" textlink="">
      <xdr:nvSpPr>
        <xdr:cNvPr id="10" name="TextBox 9"/>
        <xdr:cNvSpPr txBox="1"/>
      </xdr:nvSpPr>
      <xdr:spPr>
        <a:xfrm>
          <a:off x="2790825" y="55406925"/>
          <a:ext cx="1209675" cy="40005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000" b="1" cap="none" spc="50" baseline="0">
              <a:ln w="12700">
                <a:noFill/>
              </a:ln>
              <a:solidFill>
                <a:sysClr val="windowText" lastClr="000000"/>
              </a:solidFill>
              <a:effectLst>
                <a:outerShdw blurRad="76200" dist="50800" dir="5400000" algn="tl" rotWithShape="0">
                  <a:srgbClr val="000000">
                    <a:alpha val="65000"/>
                  </a:srgbClr>
                </a:outerShdw>
              </a:effectLst>
            </a:rPr>
            <a:t>WEEK 8</a:t>
          </a:r>
        </a:p>
      </xdr:txBody>
    </xdr:sp>
    <xdr:clientData/>
  </xdr:twoCellAnchor>
  <xdr:twoCellAnchor>
    <xdr:from>
      <xdr:col>4</xdr:col>
      <xdr:colOff>0</xdr:colOff>
      <xdr:row>296</xdr:row>
      <xdr:rowOff>0</xdr:rowOff>
    </xdr:from>
    <xdr:to>
      <xdr:col>5</xdr:col>
      <xdr:colOff>600075</xdr:colOff>
      <xdr:row>298</xdr:row>
      <xdr:rowOff>19050</xdr:rowOff>
    </xdr:to>
    <xdr:sp macro="" textlink="">
      <xdr:nvSpPr>
        <xdr:cNvPr id="11" name="TextBox 10"/>
        <xdr:cNvSpPr txBox="1"/>
      </xdr:nvSpPr>
      <xdr:spPr>
        <a:xfrm>
          <a:off x="2790825" y="63407925"/>
          <a:ext cx="1209675" cy="40005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000" b="1" cap="none" spc="50" baseline="0">
              <a:ln w="12700">
                <a:noFill/>
              </a:ln>
              <a:solidFill>
                <a:sysClr val="windowText" lastClr="000000"/>
              </a:solidFill>
              <a:effectLst>
                <a:outerShdw blurRad="76200" dist="50800" dir="5400000" algn="tl" rotWithShape="0">
                  <a:srgbClr val="000000">
                    <a:alpha val="65000"/>
                  </a:srgbClr>
                </a:outerShdw>
              </a:effectLst>
            </a:rPr>
            <a:t>WEEK 9</a:t>
          </a:r>
        </a:p>
      </xdr:txBody>
    </xdr:sp>
    <xdr:clientData/>
  </xdr:twoCellAnchor>
  <xdr:twoCellAnchor>
    <xdr:from>
      <xdr:col>4</xdr:col>
      <xdr:colOff>19050</xdr:colOff>
      <xdr:row>332</xdr:row>
      <xdr:rowOff>123825</xdr:rowOff>
    </xdr:from>
    <xdr:to>
      <xdr:col>6</xdr:col>
      <xdr:colOff>9525</xdr:colOff>
      <xdr:row>334</xdr:row>
      <xdr:rowOff>142875</xdr:rowOff>
    </xdr:to>
    <xdr:sp macro="" textlink="">
      <xdr:nvSpPr>
        <xdr:cNvPr id="13" name="TextBox 12"/>
        <xdr:cNvSpPr txBox="1"/>
      </xdr:nvSpPr>
      <xdr:spPr>
        <a:xfrm>
          <a:off x="2809875" y="70961250"/>
          <a:ext cx="1209675" cy="40005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000" b="1" cap="none" spc="50" baseline="0">
              <a:ln w="12700">
                <a:noFill/>
              </a:ln>
              <a:solidFill>
                <a:sysClr val="windowText" lastClr="000000"/>
              </a:solidFill>
              <a:effectLst>
                <a:outerShdw blurRad="76200" dist="50800" dir="5400000" algn="tl" rotWithShape="0">
                  <a:srgbClr val="000000">
                    <a:alpha val="65000"/>
                  </a:srgbClr>
                </a:outerShdw>
              </a:effectLst>
            </a:rPr>
            <a:t>WEEK 10</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133350</xdr:colOff>
      <xdr:row>1</xdr:row>
      <xdr:rowOff>152400</xdr:rowOff>
    </xdr:from>
    <xdr:to>
      <xdr:col>6</xdr:col>
      <xdr:colOff>123825</xdr:colOff>
      <xdr:row>3</xdr:row>
      <xdr:rowOff>171450</xdr:rowOff>
    </xdr:to>
    <xdr:sp macro="" textlink="">
      <xdr:nvSpPr>
        <xdr:cNvPr id="21" name="TextBox 20"/>
        <xdr:cNvSpPr txBox="1"/>
      </xdr:nvSpPr>
      <xdr:spPr>
        <a:xfrm>
          <a:off x="2571750" y="342900"/>
          <a:ext cx="1209675" cy="40005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000" b="1" cap="none" spc="50" baseline="0">
              <a:ln w="12700">
                <a:noFill/>
              </a:ln>
              <a:solidFill>
                <a:sysClr val="windowText" lastClr="000000"/>
              </a:solidFill>
              <a:effectLst>
                <a:outerShdw blurRad="76200" dist="50800" dir="5400000" algn="tl" rotWithShape="0">
                  <a:srgbClr val="000000">
                    <a:alpha val="65000"/>
                  </a:srgbClr>
                </a:outerShdw>
              </a:effectLst>
            </a:rPr>
            <a:t>WEEK 1</a:t>
          </a:r>
        </a:p>
      </xdr:txBody>
    </xdr:sp>
    <xdr:clientData/>
  </xdr:twoCellAnchor>
  <xdr:twoCellAnchor>
    <xdr:from>
      <xdr:col>4</xdr:col>
      <xdr:colOff>133350</xdr:colOff>
      <xdr:row>45</xdr:row>
      <xdr:rowOff>152400</xdr:rowOff>
    </xdr:from>
    <xdr:to>
      <xdr:col>6</xdr:col>
      <xdr:colOff>123825</xdr:colOff>
      <xdr:row>47</xdr:row>
      <xdr:rowOff>171450</xdr:rowOff>
    </xdr:to>
    <xdr:sp macro="" textlink="">
      <xdr:nvSpPr>
        <xdr:cNvPr id="22" name="TextBox 21"/>
        <xdr:cNvSpPr txBox="1"/>
      </xdr:nvSpPr>
      <xdr:spPr>
        <a:xfrm>
          <a:off x="2914650" y="342900"/>
          <a:ext cx="1209675" cy="40005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000" b="1" cap="none" spc="50" baseline="0">
              <a:ln w="12700">
                <a:noFill/>
              </a:ln>
              <a:solidFill>
                <a:sysClr val="windowText" lastClr="000000"/>
              </a:solidFill>
              <a:effectLst>
                <a:outerShdw blurRad="76200" dist="50800" dir="5400000" algn="tl" rotWithShape="0">
                  <a:srgbClr val="000000">
                    <a:alpha val="65000"/>
                  </a:srgbClr>
                </a:outerShdw>
              </a:effectLst>
            </a:rPr>
            <a:t>WEEK 2</a:t>
          </a:r>
        </a:p>
      </xdr:txBody>
    </xdr:sp>
    <xdr:clientData/>
  </xdr:twoCellAnchor>
  <xdr:twoCellAnchor>
    <xdr:from>
      <xdr:col>4</xdr:col>
      <xdr:colOff>133350</xdr:colOff>
      <xdr:row>89</xdr:row>
      <xdr:rowOff>152400</xdr:rowOff>
    </xdr:from>
    <xdr:to>
      <xdr:col>6</xdr:col>
      <xdr:colOff>123825</xdr:colOff>
      <xdr:row>91</xdr:row>
      <xdr:rowOff>171450</xdr:rowOff>
    </xdr:to>
    <xdr:sp macro="" textlink="">
      <xdr:nvSpPr>
        <xdr:cNvPr id="23" name="TextBox 22"/>
        <xdr:cNvSpPr txBox="1"/>
      </xdr:nvSpPr>
      <xdr:spPr>
        <a:xfrm>
          <a:off x="2914650" y="342900"/>
          <a:ext cx="1209675" cy="40005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000" b="1" cap="none" spc="50" baseline="0">
              <a:ln w="12700">
                <a:noFill/>
              </a:ln>
              <a:solidFill>
                <a:sysClr val="windowText" lastClr="000000"/>
              </a:solidFill>
              <a:effectLst>
                <a:outerShdw blurRad="76200" dist="50800" dir="5400000" algn="tl" rotWithShape="0">
                  <a:srgbClr val="000000">
                    <a:alpha val="65000"/>
                  </a:srgbClr>
                </a:outerShdw>
              </a:effectLst>
            </a:rPr>
            <a:t>WEEK 3</a:t>
          </a:r>
        </a:p>
      </xdr:txBody>
    </xdr:sp>
    <xdr:clientData/>
  </xdr:twoCellAnchor>
  <xdr:twoCellAnchor>
    <xdr:from>
      <xdr:col>4</xdr:col>
      <xdr:colOff>133350</xdr:colOff>
      <xdr:row>133</xdr:row>
      <xdr:rowOff>152400</xdr:rowOff>
    </xdr:from>
    <xdr:to>
      <xdr:col>6</xdr:col>
      <xdr:colOff>123825</xdr:colOff>
      <xdr:row>135</xdr:row>
      <xdr:rowOff>171450</xdr:rowOff>
    </xdr:to>
    <xdr:sp macro="" textlink="">
      <xdr:nvSpPr>
        <xdr:cNvPr id="25" name="TextBox 24"/>
        <xdr:cNvSpPr txBox="1"/>
      </xdr:nvSpPr>
      <xdr:spPr>
        <a:xfrm>
          <a:off x="2914650" y="342900"/>
          <a:ext cx="1209675" cy="40005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000" b="1" cap="none" spc="50" baseline="0">
              <a:ln w="12700">
                <a:noFill/>
              </a:ln>
              <a:solidFill>
                <a:sysClr val="windowText" lastClr="000000"/>
              </a:solidFill>
              <a:effectLst>
                <a:outerShdw blurRad="76200" dist="50800" dir="5400000" algn="tl" rotWithShape="0">
                  <a:srgbClr val="000000">
                    <a:alpha val="65000"/>
                  </a:srgbClr>
                </a:outerShdw>
              </a:effectLst>
            </a:rPr>
            <a:t>WEEK 4</a:t>
          </a:r>
        </a:p>
      </xdr:txBody>
    </xdr:sp>
    <xdr:clientData/>
  </xdr:twoCellAnchor>
  <xdr:twoCellAnchor>
    <xdr:from>
      <xdr:col>4</xdr:col>
      <xdr:colOff>133350</xdr:colOff>
      <xdr:row>179</xdr:row>
      <xdr:rowOff>152400</xdr:rowOff>
    </xdr:from>
    <xdr:to>
      <xdr:col>6</xdr:col>
      <xdr:colOff>123825</xdr:colOff>
      <xdr:row>181</xdr:row>
      <xdr:rowOff>171450</xdr:rowOff>
    </xdr:to>
    <xdr:sp macro="" textlink="">
      <xdr:nvSpPr>
        <xdr:cNvPr id="6" name="TextBox 5"/>
        <xdr:cNvSpPr txBox="1"/>
      </xdr:nvSpPr>
      <xdr:spPr>
        <a:xfrm>
          <a:off x="2914650" y="27203400"/>
          <a:ext cx="1209675" cy="40005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000" b="1" cap="none" spc="50" baseline="0">
              <a:ln w="12700">
                <a:noFill/>
              </a:ln>
              <a:solidFill>
                <a:sysClr val="windowText" lastClr="000000"/>
              </a:solidFill>
              <a:effectLst>
                <a:outerShdw blurRad="76200" dist="50800" dir="5400000" algn="tl" rotWithShape="0">
                  <a:srgbClr val="000000">
                    <a:alpha val="65000"/>
                  </a:srgbClr>
                </a:outerShdw>
              </a:effectLst>
            </a:rPr>
            <a:t>WEEK 5</a:t>
          </a:r>
        </a:p>
      </xdr:txBody>
    </xdr:sp>
    <xdr:clientData/>
  </xdr:twoCellAnchor>
  <xdr:twoCellAnchor>
    <xdr:from>
      <xdr:col>4</xdr:col>
      <xdr:colOff>133350</xdr:colOff>
      <xdr:row>221</xdr:row>
      <xdr:rowOff>152400</xdr:rowOff>
    </xdr:from>
    <xdr:to>
      <xdr:col>6</xdr:col>
      <xdr:colOff>123825</xdr:colOff>
      <xdr:row>223</xdr:row>
      <xdr:rowOff>171450</xdr:rowOff>
    </xdr:to>
    <xdr:sp macro="" textlink="">
      <xdr:nvSpPr>
        <xdr:cNvPr id="7" name="TextBox 6"/>
        <xdr:cNvSpPr txBox="1"/>
      </xdr:nvSpPr>
      <xdr:spPr>
        <a:xfrm>
          <a:off x="2914650" y="27203400"/>
          <a:ext cx="1209675" cy="40005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000" b="1" cap="none" spc="50" baseline="0">
              <a:ln w="12700">
                <a:noFill/>
              </a:ln>
              <a:solidFill>
                <a:sysClr val="windowText" lastClr="000000"/>
              </a:solidFill>
              <a:effectLst>
                <a:outerShdw blurRad="76200" dist="50800" dir="5400000" algn="tl" rotWithShape="0">
                  <a:srgbClr val="000000">
                    <a:alpha val="65000"/>
                  </a:srgbClr>
                </a:outerShdw>
              </a:effectLst>
            </a:rPr>
            <a:t>WEEK 6</a:t>
          </a:r>
        </a:p>
      </xdr:txBody>
    </xdr:sp>
    <xdr:clientData/>
  </xdr:twoCellAnchor>
  <xdr:twoCellAnchor>
    <xdr:from>
      <xdr:col>4</xdr:col>
      <xdr:colOff>133350</xdr:colOff>
      <xdr:row>265</xdr:row>
      <xdr:rowOff>152400</xdr:rowOff>
    </xdr:from>
    <xdr:to>
      <xdr:col>6</xdr:col>
      <xdr:colOff>123825</xdr:colOff>
      <xdr:row>267</xdr:row>
      <xdr:rowOff>171450</xdr:rowOff>
    </xdr:to>
    <xdr:sp macro="" textlink="">
      <xdr:nvSpPr>
        <xdr:cNvPr id="8" name="TextBox 7"/>
        <xdr:cNvSpPr txBox="1"/>
      </xdr:nvSpPr>
      <xdr:spPr>
        <a:xfrm>
          <a:off x="2914650" y="27203400"/>
          <a:ext cx="1209675" cy="40005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000" b="1" cap="none" spc="50" baseline="0">
              <a:ln w="12700">
                <a:noFill/>
              </a:ln>
              <a:solidFill>
                <a:sysClr val="windowText" lastClr="000000"/>
              </a:solidFill>
              <a:effectLst>
                <a:outerShdw blurRad="76200" dist="50800" dir="5400000" algn="tl" rotWithShape="0">
                  <a:srgbClr val="000000">
                    <a:alpha val="65000"/>
                  </a:srgbClr>
                </a:outerShdw>
              </a:effectLst>
            </a:rPr>
            <a:t>WEEK 7</a:t>
          </a:r>
        </a:p>
      </xdr:txBody>
    </xdr:sp>
    <xdr:clientData/>
  </xdr:twoCellAnchor>
  <xdr:twoCellAnchor>
    <xdr:from>
      <xdr:col>4</xdr:col>
      <xdr:colOff>133350</xdr:colOff>
      <xdr:row>307</xdr:row>
      <xdr:rowOff>152400</xdr:rowOff>
    </xdr:from>
    <xdr:to>
      <xdr:col>6</xdr:col>
      <xdr:colOff>123825</xdr:colOff>
      <xdr:row>309</xdr:row>
      <xdr:rowOff>171450</xdr:rowOff>
    </xdr:to>
    <xdr:sp macro="" textlink="">
      <xdr:nvSpPr>
        <xdr:cNvPr id="9" name="TextBox 8"/>
        <xdr:cNvSpPr txBox="1"/>
      </xdr:nvSpPr>
      <xdr:spPr>
        <a:xfrm>
          <a:off x="2914650" y="27203400"/>
          <a:ext cx="1209675" cy="40005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000" b="1" cap="none" spc="50" baseline="0">
              <a:ln w="12700">
                <a:noFill/>
              </a:ln>
              <a:solidFill>
                <a:sysClr val="windowText" lastClr="000000"/>
              </a:solidFill>
              <a:effectLst>
                <a:outerShdw blurRad="76200" dist="50800" dir="5400000" algn="tl" rotWithShape="0">
                  <a:srgbClr val="000000">
                    <a:alpha val="65000"/>
                  </a:srgbClr>
                </a:outerShdw>
              </a:effectLst>
            </a:rPr>
            <a:t>WEEK 8</a:t>
          </a:r>
        </a:p>
      </xdr:txBody>
    </xdr:sp>
    <xdr:clientData/>
  </xdr:twoCellAnchor>
  <xdr:twoCellAnchor>
    <xdr:from>
      <xdr:col>4</xdr:col>
      <xdr:colOff>133350</xdr:colOff>
      <xdr:row>351</xdr:row>
      <xdr:rowOff>152400</xdr:rowOff>
    </xdr:from>
    <xdr:to>
      <xdr:col>6</xdr:col>
      <xdr:colOff>123825</xdr:colOff>
      <xdr:row>353</xdr:row>
      <xdr:rowOff>171450</xdr:rowOff>
    </xdr:to>
    <xdr:sp macro="" textlink="">
      <xdr:nvSpPr>
        <xdr:cNvPr id="11" name="TextBox 10"/>
        <xdr:cNvSpPr txBox="1"/>
      </xdr:nvSpPr>
      <xdr:spPr>
        <a:xfrm>
          <a:off x="2914650" y="27203400"/>
          <a:ext cx="1209675" cy="40005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000" b="1" cap="none" spc="50" baseline="0">
              <a:ln w="12700">
                <a:noFill/>
              </a:ln>
              <a:solidFill>
                <a:sysClr val="windowText" lastClr="000000"/>
              </a:solidFill>
              <a:effectLst>
                <a:outerShdw blurRad="76200" dist="50800" dir="5400000" algn="tl" rotWithShape="0">
                  <a:srgbClr val="000000">
                    <a:alpha val="65000"/>
                  </a:srgbClr>
                </a:outerShdw>
              </a:effectLst>
            </a:rPr>
            <a:t>WEEK 9</a:t>
          </a:r>
        </a:p>
      </xdr:txBody>
    </xdr:sp>
    <xdr:clientData/>
  </xdr:twoCellAnchor>
  <xdr:twoCellAnchor>
    <xdr:from>
      <xdr:col>4</xdr:col>
      <xdr:colOff>133350</xdr:colOff>
      <xdr:row>396</xdr:row>
      <xdr:rowOff>152400</xdr:rowOff>
    </xdr:from>
    <xdr:to>
      <xdr:col>6</xdr:col>
      <xdr:colOff>123825</xdr:colOff>
      <xdr:row>398</xdr:row>
      <xdr:rowOff>171450</xdr:rowOff>
    </xdr:to>
    <xdr:sp macro="" textlink="">
      <xdr:nvSpPr>
        <xdr:cNvPr id="12" name="TextBox 11"/>
        <xdr:cNvSpPr txBox="1"/>
      </xdr:nvSpPr>
      <xdr:spPr>
        <a:xfrm>
          <a:off x="2914650" y="27203400"/>
          <a:ext cx="1209675" cy="400050"/>
        </a:xfrm>
        <a:prstGeom prst="rect">
          <a:avLst/>
        </a:prstGeom>
        <a:ln/>
      </xdr:spPr>
      <xdr:style>
        <a:lnRef idx="0">
          <a:schemeClr val="accent5"/>
        </a:lnRef>
        <a:fillRef idx="3">
          <a:schemeClr val="accent5"/>
        </a:fillRef>
        <a:effectRef idx="3">
          <a:schemeClr val="accent5"/>
        </a:effectRef>
        <a:fontRef idx="minor">
          <a:schemeClr val="lt1"/>
        </a:fontRef>
      </xdr:style>
      <xdr:txBody>
        <a:bodyPr vertOverflow="clip" horzOverflow="clip" wrap="square" rtlCol="0" anchor="t">
          <a:scene3d>
            <a:camera prst="orthographicFront"/>
            <a:lightRig rig="soft" dir="tl">
              <a:rot lat="0" lon="0" rev="0"/>
            </a:lightRig>
          </a:scene3d>
          <a:sp3d contourW="25400" prstMaterial="matte">
            <a:bevelT w="25400" h="55880" prst="artDeco"/>
            <a:contourClr>
              <a:schemeClr val="accent2">
                <a:tint val="20000"/>
              </a:schemeClr>
            </a:contourClr>
          </a:sp3d>
        </a:bodyPr>
        <a:lstStyle/>
        <a:p>
          <a:pPr algn="ctr"/>
          <a:r>
            <a:rPr lang="en-GB" sz="2000" b="1" cap="none" spc="50" baseline="0">
              <a:ln w="12700">
                <a:noFill/>
              </a:ln>
              <a:solidFill>
                <a:sysClr val="windowText" lastClr="000000"/>
              </a:solidFill>
              <a:effectLst>
                <a:outerShdw blurRad="76200" dist="50800" dir="5400000" algn="tl" rotWithShape="0">
                  <a:srgbClr val="000000">
                    <a:alpha val="65000"/>
                  </a:srgbClr>
                </a:outerShdw>
              </a:effectLst>
            </a:rPr>
            <a:t>WEEK 10</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py%20of%20new%20fitness%20mod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lcome"/>
      <sheetName val="Step1 About You"/>
      <sheetName val="Step2 Your Diet"/>
      <sheetName val="Step3 Exercise"/>
      <sheetName val="Step4 Your Report"/>
      <sheetName val="Other stuff"/>
    </sheetNames>
    <sheetDataSet>
      <sheetData sheetId="0"/>
      <sheetData sheetId="1"/>
      <sheetData sheetId="2"/>
      <sheetData sheetId="3"/>
      <sheetData sheetId="4"/>
      <sheetData sheetId="5">
        <row r="3">
          <cell r="E3" t="str">
            <v>Apple</v>
          </cell>
        </row>
        <row r="4">
          <cell r="E4" t="str">
            <v>Apricot (Dried or Fresh)</v>
          </cell>
        </row>
        <row r="5">
          <cell r="E5" t="str">
            <v>Avocado</v>
          </cell>
        </row>
        <row r="6">
          <cell r="E6" t="str">
            <v xml:space="preserve">Banana </v>
          </cell>
        </row>
        <row r="7">
          <cell r="E7" t="str">
            <v>Banana chips</v>
          </cell>
        </row>
        <row r="8">
          <cell r="E8" t="str">
            <v xml:space="preserve">Cherries </v>
          </cell>
        </row>
        <row r="9">
          <cell r="E9" t="str">
            <v>Clementines/Tangerines</v>
          </cell>
        </row>
        <row r="10">
          <cell r="E10" t="str">
            <v>Coconut</v>
          </cell>
        </row>
        <row r="11">
          <cell r="E11" t="str">
            <v xml:space="preserve">Currents </v>
          </cell>
        </row>
        <row r="12">
          <cell r="E12" t="str">
            <v>Dates (Dried or Fresh)</v>
          </cell>
        </row>
        <row r="13">
          <cell r="E13" t="str">
            <v xml:space="preserve">Grapes </v>
          </cell>
        </row>
        <row r="14">
          <cell r="E14" t="str">
            <v>Grapefruit (half)</v>
          </cell>
        </row>
        <row r="15">
          <cell r="E15" t="str">
            <v>Kiwi</v>
          </cell>
        </row>
        <row r="16">
          <cell r="E16" t="str">
            <v>Lemon</v>
          </cell>
        </row>
        <row r="17">
          <cell r="E17" t="str">
            <v xml:space="preserve">Manderins </v>
          </cell>
        </row>
        <row r="18">
          <cell r="E18" t="str">
            <v>Mango</v>
          </cell>
        </row>
        <row r="19">
          <cell r="E19" t="str">
            <v>Melon</v>
          </cell>
        </row>
        <row r="20">
          <cell r="E20" t="str">
            <v>Nectarine</v>
          </cell>
        </row>
        <row r="21">
          <cell r="E21" t="str">
            <v>Orange</v>
          </cell>
        </row>
        <row r="22">
          <cell r="E22" t="str">
            <v>Passion Fruit</v>
          </cell>
        </row>
        <row r="23">
          <cell r="E23" t="str">
            <v xml:space="preserve">Peach </v>
          </cell>
        </row>
        <row r="24">
          <cell r="E24" t="str">
            <v xml:space="preserve">Pear </v>
          </cell>
        </row>
        <row r="25">
          <cell r="E25" t="str">
            <v xml:space="preserve">Pineapple </v>
          </cell>
        </row>
        <row r="26">
          <cell r="E26" t="str">
            <v>Pineapple ring</v>
          </cell>
        </row>
        <row r="27">
          <cell r="B27" t="str">
            <v>Beans</v>
          </cell>
          <cell r="E27" t="str">
            <v>Plum</v>
          </cell>
        </row>
        <row r="28">
          <cell r="B28" t="str">
            <v xml:space="preserve">Beans red kidney </v>
          </cell>
          <cell r="E28" t="str">
            <v>Prune</v>
          </cell>
        </row>
        <row r="29">
          <cell r="B29" t="str">
            <v>Beet root</v>
          </cell>
          <cell r="E29" t="str">
            <v>Star Fruit</v>
          </cell>
        </row>
        <row r="30">
          <cell r="B30" t="str">
            <v>Broccoli (boiled)</v>
          </cell>
          <cell r="E30" t="str">
            <v xml:space="preserve">Berries </v>
          </cell>
        </row>
        <row r="31">
          <cell r="B31" t="str">
            <v>Cabbage (boiled)</v>
          </cell>
          <cell r="E31" t="str">
            <v xml:space="preserve">Canned fruit in own juice </v>
          </cell>
        </row>
        <row r="32">
          <cell r="B32" t="str">
            <v>Carrots (boiled)</v>
          </cell>
        </row>
        <row r="33">
          <cell r="B33" t="str">
            <v>Cauliflower (boiled)</v>
          </cell>
        </row>
        <row r="34">
          <cell r="B34" t="str">
            <v>Celery</v>
          </cell>
        </row>
        <row r="35">
          <cell r="B35" t="str">
            <v>Cucumber</v>
          </cell>
        </row>
        <row r="36">
          <cell r="B36" t="str">
            <v>Leek (boiled)</v>
          </cell>
        </row>
        <row r="37">
          <cell r="B37" t="str">
            <v>Lettuce</v>
          </cell>
        </row>
        <row r="38">
          <cell r="B38" t="str">
            <v>Mushroom</v>
          </cell>
        </row>
        <row r="39">
          <cell r="B39" t="str">
            <v>Onions</v>
          </cell>
        </row>
        <row r="40">
          <cell r="B40" t="str">
            <v>Onion rings (in breadcrumbs or batter)</v>
          </cell>
        </row>
        <row r="41">
          <cell r="B41" t="str">
            <v>Onion, spring</v>
          </cell>
        </row>
        <row r="42">
          <cell r="B42" t="str">
            <v>Parsnip (roast)</v>
          </cell>
        </row>
        <row r="43">
          <cell r="B43" t="str">
            <v>Peas, garden (canned)</v>
          </cell>
        </row>
        <row r="44">
          <cell r="B44" t="str">
            <v>Peas, dried (boiled)</v>
          </cell>
        </row>
        <row r="45">
          <cell r="B45" t="str">
            <v>Peas, fresh/frozen</v>
          </cell>
        </row>
        <row r="46">
          <cell r="B46" t="str">
            <v>Peas, processed (canned)</v>
          </cell>
        </row>
        <row r="47">
          <cell r="B47" t="str">
            <v>Peppers (green)</v>
          </cell>
        </row>
        <row r="48">
          <cell r="B48" t="str">
            <v>Peppers (orange, red or yellow)</v>
          </cell>
        </row>
        <row r="49">
          <cell r="B49" t="str">
            <v>Potato</v>
          </cell>
        </row>
        <row r="50">
          <cell r="B50" t="str">
            <v>Potato, sweet</v>
          </cell>
        </row>
        <row r="51">
          <cell r="B51" t="str">
            <v>Sweetcorn (canned)</v>
          </cell>
        </row>
        <row r="52">
          <cell r="B52" t="str">
            <v>Sweetcorn (baby)</v>
          </cell>
        </row>
        <row r="53">
          <cell r="B53" t="str">
            <v>Tomatoes (canned/fresh)</v>
          </cell>
        </row>
        <row r="54">
          <cell r="B54" t="str">
            <v>Tomatoes (sundried)</v>
          </cell>
        </row>
        <row r="55">
          <cell r="B55" t="str">
            <v>Turnips (boiled)</v>
          </cell>
        </row>
        <row r="56">
          <cell r="B56" t="str">
            <v>Water chestnuts (canned)</v>
          </cell>
        </row>
        <row r="57">
          <cell r="B57" t="str">
            <v>Water Cress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http://caloriecount.about.com/"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F27" sqref="F27"/>
    </sheetView>
  </sheetViews>
  <sheetFormatPr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I34"/>
  <sheetViews>
    <sheetView showGridLines="0" topLeftCell="A10" workbookViewId="0">
      <selection activeCell="G31" sqref="G31"/>
    </sheetView>
  </sheetViews>
  <sheetFormatPr defaultRowHeight="15" x14ac:dyDescent="0.25"/>
  <cols>
    <col min="1" max="1" width="28.42578125" customWidth="1"/>
    <col min="2" max="2" width="27.5703125" customWidth="1"/>
    <col min="3" max="3" width="17.7109375" customWidth="1"/>
    <col min="4" max="4" width="22.140625" customWidth="1"/>
    <col min="5" max="5" width="15.28515625" customWidth="1"/>
    <col min="8" max="8" width="33.5703125" customWidth="1"/>
    <col min="9" max="9" width="14.140625" customWidth="1"/>
    <col min="26" max="26" width="17.140625" customWidth="1"/>
    <col min="34" max="34" width="11.140625" customWidth="1"/>
  </cols>
  <sheetData>
    <row r="4" spans="2:35" x14ac:dyDescent="0.25">
      <c r="AE4" s="17"/>
      <c r="AF4" s="17" t="s">
        <v>3</v>
      </c>
      <c r="AG4" s="17" t="s">
        <v>7</v>
      </c>
      <c r="AH4" s="17"/>
      <c r="AI4" s="17"/>
    </row>
    <row r="5" spans="2:35" x14ac:dyDescent="0.25">
      <c r="AE5" s="17"/>
      <c r="AF5" s="17" t="s">
        <v>4</v>
      </c>
      <c r="AG5" s="17" t="s">
        <v>6</v>
      </c>
      <c r="AH5" s="17"/>
      <c r="AI5" s="17"/>
    </row>
    <row r="6" spans="2:35" x14ac:dyDescent="0.25">
      <c r="AE6" s="17"/>
      <c r="AF6" s="17"/>
      <c r="AG6" s="17"/>
      <c r="AH6" s="17"/>
      <c r="AI6" s="17"/>
    </row>
    <row r="7" spans="2:35" x14ac:dyDescent="0.25">
      <c r="Z7" t="s">
        <v>303</v>
      </c>
      <c r="AA7">
        <f>IF(D20="imperial",E22,E22*0.454)</f>
        <v>150</v>
      </c>
      <c r="AE7" s="17"/>
      <c r="AF7" s="17" t="s">
        <v>265</v>
      </c>
      <c r="AG7" s="17"/>
      <c r="AH7" s="17"/>
      <c r="AI7" s="17"/>
    </row>
    <row r="8" spans="2:35" x14ac:dyDescent="0.25">
      <c r="Z8" t="s">
        <v>304</v>
      </c>
      <c r="AA8">
        <f>IF(D20="imperial",E24,E24*0.024)</f>
        <v>62.9</v>
      </c>
      <c r="AE8" s="17"/>
      <c r="AF8" s="17" t="s">
        <v>266</v>
      </c>
      <c r="AG8" s="17"/>
      <c r="AH8" s="17"/>
      <c r="AI8" s="17"/>
    </row>
    <row r="9" spans="2:35" ht="15.75" thickBot="1" x14ac:dyDescent="0.3">
      <c r="AE9" s="17"/>
      <c r="AF9" s="17"/>
      <c r="AG9" s="17"/>
      <c r="AH9" s="17"/>
      <c r="AI9" s="17"/>
    </row>
    <row r="10" spans="2:35" ht="16.5" thickTop="1" thickBot="1" x14ac:dyDescent="0.3">
      <c r="B10" t="s">
        <v>0</v>
      </c>
      <c r="C10" s="125" t="s">
        <v>283</v>
      </c>
      <c r="AD10" s="17"/>
      <c r="AE10" s="17"/>
      <c r="AF10" s="17" t="s">
        <v>267</v>
      </c>
      <c r="AG10" s="17"/>
      <c r="AH10" s="17"/>
      <c r="AI10" s="17"/>
    </row>
    <row r="11" spans="2:35" ht="16.5" thickTop="1" thickBot="1" x14ac:dyDescent="0.3">
      <c r="AD11" s="17"/>
      <c r="AE11" s="17"/>
      <c r="AF11" s="17" t="s">
        <v>268</v>
      </c>
      <c r="AG11" s="17"/>
      <c r="AH11" s="17"/>
      <c r="AI11" s="17"/>
    </row>
    <row r="12" spans="2:35" ht="16.5" thickTop="1" thickBot="1" x14ac:dyDescent="0.3">
      <c r="B12" t="s">
        <v>1</v>
      </c>
      <c r="C12" s="125">
        <v>16</v>
      </c>
      <c r="AD12" s="17"/>
      <c r="AE12" s="17"/>
      <c r="AF12" s="17"/>
      <c r="AG12" s="17"/>
      <c r="AH12" s="17"/>
      <c r="AI12" s="17"/>
    </row>
    <row r="13" spans="2:35" ht="16.5" thickTop="1" thickBot="1" x14ac:dyDescent="0.3">
      <c r="I13" s="108"/>
      <c r="J13" s="108"/>
      <c r="AD13" s="17"/>
      <c r="AE13" s="17"/>
      <c r="AF13" s="17"/>
      <c r="AG13" s="17"/>
      <c r="AH13" s="17"/>
      <c r="AI13" s="17"/>
    </row>
    <row r="14" spans="2:35" ht="16.5" thickTop="1" thickBot="1" x14ac:dyDescent="0.3">
      <c r="B14" t="s">
        <v>2</v>
      </c>
      <c r="C14" s="125" t="s">
        <v>3</v>
      </c>
      <c r="H14" s="125" t="s">
        <v>295</v>
      </c>
      <c r="I14" s="133">
        <v>550</v>
      </c>
      <c r="J14" s="109"/>
      <c r="AD14" s="17"/>
      <c r="AE14" s="17"/>
      <c r="AF14" s="17" t="s">
        <v>269</v>
      </c>
      <c r="AG14" s="17"/>
      <c r="AH14" s="17"/>
      <c r="AI14" s="17">
        <f>66+(13.7*$C$22)+(5*$C$24*100)</f>
        <v>1796.9623203499998</v>
      </c>
    </row>
    <row r="15" spans="2:35" ht="16.5" thickTop="1" thickBot="1" x14ac:dyDescent="0.3">
      <c r="H15" s="125" t="s">
        <v>290</v>
      </c>
      <c r="I15" s="134">
        <v>1700</v>
      </c>
      <c r="J15" s="109"/>
      <c r="AD15" s="17"/>
      <c r="AE15" s="17"/>
      <c r="AF15" s="17" t="s">
        <v>270</v>
      </c>
      <c r="AG15" s="17"/>
      <c r="AH15" s="17"/>
      <c r="AI15" s="17">
        <f>655+(9.6*$C$22)+(4.7*$C$24*100)</f>
        <v>2059.0732128</v>
      </c>
    </row>
    <row r="16" spans="2:35" ht="16.5" thickTop="1" thickBot="1" x14ac:dyDescent="0.3">
      <c r="B16" t="s">
        <v>289</v>
      </c>
      <c r="C16" s="122" t="s">
        <v>293</v>
      </c>
      <c r="D16" s="126"/>
      <c r="H16" s="125" t="s">
        <v>293</v>
      </c>
      <c r="I16" s="135">
        <v>2700</v>
      </c>
      <c r="J16" s="109"/>
      <c r="AD16" s="17"/>
      <c r="AE16" s="17"/>
      <c r="AF16" s="17"/>
      <c r="AG16" s="17"/>
      <c r="AH16" s="17"/>
      <c r="AI16" s="17"/>
    </row>
    <row r="17" spans="1:35" ht="19.5" thickTop="1" thickBot="1" x14ac:dyDescent="0.3">
      <c r="B17" t="s">
        <v>294</v>
      </c>
      <c r="C17" s="127">
        <f>VLOOKUP(C16,BMR,2,FALSE)</f>
        <v>2700</v>
      </c>
      <c r="D17" s="126"/>
      <c r="H17" s="125" t="s">
        <v>291</v>
      </c>
      <c r="I17" s="134">
        <v>1940</v>
      </c>
      <c r="J17" s="109"/>
      <c r="T17" s="116"/>
      <c r="V17" s="116"/>
      <c r="AD17" s="17"/>
      <c r="AE17" s="17"/>
      <c r="AF17" s="17" t="s">
        <v>271</v>
      </c>
      <c r="AG17" s="17"/>
      <c r="AH17" s="17"/>
      <c r="AI17" s="17">
        <f>66+(13.7*($C$22*0.45))+(5*($C$24*0.025)*100)</f>
        <v>505.43029415749999</v>
      </c>
    </row>
    <row r="18" spans="1:35" ht="33.75" customHeight="1" thickTop="1" thickBot="1" x14ac:dyDescent="0.3">
      <c r="A18" t="s">
        <v>5</v>
      </c>
      <c r="E18" s="32"/>
      <c r="H18" s="125" t="s">
        <v>292</v>
      </c>
      <c r="I18" s="134">
        <v>2550</v>
      </c>
      <c r="J18" s="109"/>
      <c r="U18" s="116"/>
      <c r="AD18" s="17"/>
      <c r="AE18" s="17"/>
      <c r="AF18" s="17" t="s">
        <v>272</v>
      </c>
      <c r="AG18" s="17"/>
      <c r="AH18" s="17"/>
      <c r="AI18" s="17">
        <f>655+(9.6*($C$2222*0.45))+(4.7*($C$24*0.025)*100)</f>
        <v>673.77250500000002</v>
      </c>
    </row>
    <row r="19" spans="1:35" ht="16.5" thickTop="1" thickBot="1" x14ac:dyDescent="0.3">
      <c r="AB19" s="17"/>
      <c r="AC19" s="17"/>
      <c r="AD19" s="17"/>
      <c r="AE19" s="17"/>
      <c r="AF19" s="17"/>
      <c r="AG19" s="17"/>
    </row>
    <row r="20" spans="1:35" ht="16.5" thickTop="1" thickBot="1" x14ac:dyDescent="0.3">
      <c r="B20" s="125" t="s">
        <v>6</v>
      </c>
      <c r="D20" s="122" t="s">
        <v>7</v>
      </c>
      <c r="G20" s="32"/>
      <c r="AD20" s="17"/>
      <c r="AE20" s="17"/>
      <c r="AF20" s="17"/>
      <c r="AG20" s="17"/>
      <c r="AH20" s="17"/>
    </row>
    <row r="21" spans="1:35" ht="16.5" thickTop="1" thickBot="1" x14ac:dyDescent="0.3">
      <c r="AD21" s="17"/>
      <c r="AE21" s="17"/>
      <c r="AF21" s="17"/>
      <c r="AG21" s="17"/>
      <c r="AH21" s="17"/>
    </row>
    <row r="22" spans="1:35" ht="16.5" thickTop="1" thickBot="1" x14ac:dyDescent="0.3">
      <c r="B22" t="s">
        <v>8</v>
      </c>
      <c r="C22" s="130">
        <f>E22*0.45359237</f>
        <v>68.038855499999997</v>
      </c>
      <c r="D22" t="str">
        <f>IF(B20="metric","Kg","meters")</f>
        <v>Kg</v>
      </c>
      <c r="E22" s="131">
        <v>150</v>
      </c>
      <c r="F22" t="str">
        <f>IF(D20="imperial","Pounds","Kg")</f>
        <v>Pounds</v>
      </c>
      <c r="AD22" s="17"/>
      <c r="AE22" s="17"/>
      <c r="AF22" s="17"/>
      <c r="AG22" s="17"/>
      <c r="AH22" s="17"/>
    </row>
    <row r="23" spans="1:35" ht="16.5" thickTop="1" thickBot="1" x14ac:dyDescent="0.3">
      <c r="AD23" s="17"/>
      <c r="AE23" s="17"/>
      <c r="AF23" s="17"/>
      <c r="AG23" s="17"/>
      <c r="AH23" s="17"/>
    </row>
    <row r="24" spans="1:35" ht="16.5" thickTop="1" thickBot="1" x14ac:dyDescent="0.3">
      <c r="B24" t="s">
        <v>9</v>
      </c>
      <c r="C24" s="130">
        <f>E24*0.0254</f>
        <v>1.5976599999999999</v>
      </c>
      <c r="D24" t="str">
        <f>IF(B20="metric","Meters","Pounds")</f>
        <v>Meters</v>
      </c>
      <c r="E24" s="132">
        <v>62.9</v>
      </c>
      <c r="F24" t="str">
        <f>IF(D20="imperial","Inches","Metres")</f>
        <v>Inches</v>
      </c>
      <c r="AD24" s="17"/>
      <c r="AE24" s="17"/>
      <c r="AF24" s="17"/>
      <c r="AG24" s="17"/>
      <c r="AH24" s="17"/>
    </row>
    <row r="25" spans="1:35" ht="16.5" thickTop="1" thickBot="1" x14ac:dyDescent="0.3">
      <c r="C25" s="128" t="s">
        <v>305</v>
      </c>
      <c r="E25" s="129" t="s">
        <v>306</v>
      </c>
      <c r="AD25" s="17"/>
      <c r="AE25" s="17"/>
      <c r="AF25" s="17"/>
      <c r="AG25" s="17"/>
      <c r="AH25" s="17"/>
    </row>
    <row r="26" spans="1:35" ht="15.75" thickTop="1" x14ac:dyDescent="0.25">
      <c r="B26" t="s">
        <v>302</v>
      </c>
      <c r="C26" s="138">
        <f>E22/(E24*E24)*703</f>
        <v>26.652950528383059</v>
      </c>
      <c r="E26" s="118">
        <f>C22/(C24*C24)</f>
        <v>26.655588512281057</v>
      </c>
    </row>
    <row r="29" spans="1:35" x14ac:dyDescent="0.25">
      <c r="A29" t="s">
        <v>10</v>
      </c>
    </row>
    <row r="30" spans="1:35" ht="15.75" thickBot="1" x14ac:dyDescent="0.3"/>
    <row r="31" spans="1:35" ht="30" thickTop="1" thickBot="1" x14ac:dyDescent="0.5">
      <c r="B31" t="s">
        <v>11</v>
      </c>
      <c r="C31" s="136">
        <f>IF(B20="Metric",(C22/(C24*C24)),((C22*703)/(C24*C24)))</f>
        <v>26.655588512281057</v>
      </c>
      <c r="D31" t="s">
        <v>278</v>
      </c>
      <c r="E31" s="24" t="str">
        <f>IF(C31&lt;18.5,"Underweight",IF(C31&lt;25,"Normal","Overweight"))</f>
        <v>Overweight</v>
      </c>
      <c r="F31" s="24"/>
    </row>
    <row r="32" spans="1:35" ht="16.5" thickTop="1" thickBot="1" x14ac:dyDescent="0.3"/>
    <row r="33" spans="2:4" ht="16.5" thickTop="1" thickBot="1" x14ac:dyDescent="0.3">
      <c r="B33" t="s">
        <v>12</v>
      </c>
      <c r="C33" s="137">
        <f>IF(C14="male",IF(B20="metric",AI14,AI17),IF(B20="metric",AI15,AI18))</f>
        <v>1796.9623203499998</v>
      </c>
      <c r="D33" t="s">
        <v>279</v>
      </c>
    </row>
    <row r="34" spans="2:4" ht="15.75" thickTop="1" x14ac:dyDescent="0.25"/>
  </sheetData>
  <dataValidations count="2">
    <dataValidation type="list" allowBlank="1" showInputMessage="1" showErrorMessage="1" sqref="C14">
      <formula1>$AF$4:$AF$5</formula1>
    </dataValidation>
    <dataValidation type="list" allowBlank="1" showInputMessage="1" showErrorMessage="1" sqref="C16">
      <formula1>$H$14:$H$18</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41"/>
  <sheetViews>
    <sheetView showGridLines="0" tabSelected="1" zoomScale="78" zoomScaleNormal="78" workbookViewId="0">
      <selection activeCell="C34" sqref="C34"/>
    </sheetView>
  </sheetViews>
  <sheetFormatPr defaultRowHeight="15" x14ac:dyDescent="0.25"/>
  <cols>
    <col min="1" max="1" width="14.140625" customWidth="1"/>
    <col min="2" max="2" width="23.28515625" customWidth="1"/>
    <col min="3" max="3" width="17" customWidth="1"/>
    <col min="4" max="4" width="15" customWidth="1"/>
    <col min="5" max="5" width="14.85546875" customWidth="1"/>
    <col min="6" max="6" width="14.42578125" customWidth="1"/>
    <col min="7" max="7" width="13.140625" customWidth="1"/>
    <col min="8" max="8" width="14" customWidth="1"/>
    <col min="9" max="9" width="13.5703125" customWidth="1"/>
    <col min="10" max="11" width="13.42578125" customWidth="1"/>
    <col min="12" max="12" width="12.7109375" customWidth="1"/>
    <col min="13" max="13" width="2.7109375" customWidth="1"/>
    <col min="14" max="14" width="2.140625" customWidth="1"/>
    <col min="15" max="15" width="15.5703125" customWidth="1"/>
    <col min="19" max="19" width="16.5703125" customWidth="1"/>
  </cols>
  <sheetData>
    <row r="2" spans="2:19" ht="15.75" thickBot="1" x14ac:dyDescent="0.3"/>
    <row r="3" spans="2:19" ht="16.5" thickTop="1" thickBot="1" x14ac:dyDescent="0.3">
      <c r="O3" s="139" t="s">
        <v>281</v>
      </c>
      <c r="P3" s="139"/>
      <c r="Q3" s="139"/>
      <c r="R3" s="139"/>
      <c r="S3" s="33" t="s">
        <v>282</v>
      </c>
    </row>
    <row r="4" spans="2:19" ht="15.75" thickTop="1" x14ac:dyDescent="0.25">
      <c r="O4" s="139"/>
      <c r="P4" s="139"/>
      <c r="Q4" s="139"/>
      <c r="R4" s="139"/>
    </row>
    <row r="5" spans="2:19" x14ac:dyDescent="0.25">
      <c r="O5" s="139"/>
      <c r="P5" s="139"/>
      <c r="Q5" s="139"/>
      <c r="R5" s="139"/>
    </row>
    <row r="16" spans="2:19" ht="15.75" thickBot="1" x14ac:dyDescent="0.3">
      <c r="B16" s="32"/>
    </row>
    <row r="17" spans="2:15" ht="16.5" thickTop="1" thickBot="1" x14ac:dyDescent="0.3">
      <c r="B17" s="12"/>
      <c r="C17" s="12" t="s">
        <v>238</v>
      </c>
      <c r="D17" s="12" t="s">
        <v>239</v>
      </c>
      <c r="E17" s="12" t="s">
        <v>240</v>
      </c>
      <c r="F17" s="12" t="s">
        <v>241</v>
      </c>
      <c r="G17" s="12" t="s">
        <v>242</v>
      </c>
      <c r="H17" s="12" t="s">
        <v>244</v>
      </c>
      <c r="I17" s="12" t="s">
        <v>245</v>
      </c>
      <c r="J17" s="12" t="s">
        <v>243</v>
      </c>
    </row>
    <row r="18" spans="2:15" ht="16.5" thickTop="1" thickBot="1" x14ac:dyDescent="0.3">
      <c r="B18" s="12" t="s">
        <v>264</v>
      </c>
      <c r="C18" s="34" t="s">
        <v>89</v>
      </c>
      <c r="D18" s="34" t="s">
        <v>61</v>
      </c>
      <c r="E18" s="34" t="s">
        <v>103</v>
      </c>
      <c r="F18" s="34" t="s">
        <v>98</v>
      </c>
      <c r="G18" s="34" t="s">
        <v>101</v>
      </c>
      <c r="H18" s="34" t="s">
        <v>97</v>
      </c>
      <c r="I18" s="34" t="s">
        <v>56</v>
      </c>
      <c r="J18" s="12"/>
    </row>
    <row r="19" spans="2:15" ht="16.5" thickTop="1" thickBot="1" x14ac:dyDescent="0.3">
      <c r="B19" s="12" t="s">
        <v>246</v>
      </c>
      <c r="C19" s="34">
        <v>60</v>
      </c>
      <c r="D19" s="34">
        <v>45</v>
      </c>
      <c r="E19" s="34">
        <v>60</v>
      </c>
      <c r="F19" s="34">
        <v>50</v>
      </c>
      <c r="G19" s="34">
        <v>60</v>
      </c>
      <c r="H19" s="34">
        <v>40</v>
      </c>
      <c r="I19" s="34">
        <v>60</v>
      </c>
      <c r="J19" s="12" t="str">
        <f>SUM(C19:I19)&amp;"Mins"</f>
        <v>375Mins</v>
      </c>
    </row>
    <row r="20" spans="2:15" ht="16.5" thickTop="1" thickBot="1" x14ac:dyDescent="0.3">
      <c r="B20" s="12" t="s">
        <v>152</v>
      </c>
      <c r="C20" s="12">
        <f>VLOOKUP(C18,Information!$H$6:$I$135,2)/60*C19</f>
        <v>190</v>
      </c>
      <c r="D20" s="12">
        <f>VLOOKUP(D18,Information!$H$6:$I$135,2)/60*D19</f>
        <v>180</v>
      </c>
      <c r="E20" s="12">
        <f>VLOOKUP(E18,Information!$H$6:$I$135,2)/60*E19</f>
        <v>175</v>
      </c>
      <c r="F20" s="117">
        <f>VLOOKUP(F18,Information!$H$6:$I$135,2)/60*F19</f>
        <v>166.66666666666669</v>
      </c>
      <c r="G20" s="12">
        <f>VLOOKUP(G18,Information!$H$6:$I$135,2)/60*G19</f>
        <v>190</v>
      </c>
      <c r="H20" s="12">
        <f>VLOOKUP(H18,Information!$H$6:$I$135,2)/60*H19</f>
        <v>120</v>
      </c>
      <c r="I20" s="12">
        <f>VLOOKUP(I18,Information!$H$6:$I$135,2)/60*I19</f>
        <v>200</v>
      </c>
      <c r="J20" s="117">
        <f>SUM(C20:I20)</f>
        <v>1221.6666666666667</v>
      </c>
    </row>
    <row r="21" spans="2:15" ht="15.75" thickTop="1" x14ac:dyDescent="0.25"/>
    <row r="25" spans="2:15" x14ac:dyDescent="0.25">
      <c r="J25" s="118">
        <f>'Step1 About You'!C22</f>
        <v>68.038855499999997</v>
      </c>
      <c r="K25" t="s">
        <v>280</v>
      </c>
    </row>
    <row r="26" spans="2:15" ht="15.75" thickBot="1" x14ac:dyDescent="0.3"/>
    <row r="27" spans="2:15" ht="16.5" thickTop="1" thickBot="1" x14ac:dyDescent="0.3">
      <c r="B27" s="12"/>
      <c r="C27" s="12" t="s">
        <v>247</v>
      </c>
      <c r="D27" s="12" t="s">
        <v>248</v>
      </c>
      <c r="E27" s="12" t="s">
        <v>249</v>
      </c>
      <c r="F27" s="12" t="s">
        <v>250</v>
      </c>
      <c r="G27" s="12" t="s">
        <v>251</v>
      </c>
      <c r="H27" s="12" t="s">
        <v>252</v>
      </c>
      <c r="I27" s="12" t="s">
        <v>253</v>
      </c>
      <c r="J27" s="12" t="s">
        <v>254</v>
      </c>
      <c r="K27" s="12" t="s">
        <v>255</v>
      </c>
      <c r="L27" s="12" t="s">
        <v>256</v>
      </c>
    </row>
    <row r="28" spans="2:15" ht="16.5" thickTop="1" thickBot="1" x14ac:dyDescent="0.3">
      <c r="B28" s="15" t="s">
        <v>257</v>
      </c>
      <c r="C28" s="117">
        <f>SUM(Breakfast!I35,Lunch!I37,Dinner!I42)</f>
        <v>163.57999999999998</v>
      </c>
      <c r="D28" s="117">
        <f>SUM(Breakfast!I71,Lunch!I73,Dinner!I86)</f>
        <v>90.4</v>
      </c>
      <c r="E28" s="117">
        <f>SUM(Breakfast!I107,Lunch!I110,Dinner!I129)</f>
        <v>123.47</v>
      </c>
      <c r="F28" s="117">
        <f>SUM(Breakfast!I144,Lunch!I146,Dinner!I175)</f>
        <v>195.31</v>
      </c>
      <c r="G28" s="117">
        <f>SUM(Breakfast!I181,Lunch!I182,Dinner!I219)</f>
        <v>184.03000000000003</v>
      </c>
      <c r="H28" s="117">
        <f>SUM(Breakfast!I217,Lunch!I218,Dinner!I261)</f>
        <v>159.56</v>
      </c>
      <c r="I28" s="117">
        <f>SUM(Breakfast!I253,Lunch!I255,Dinner!I305)</f>
        <v>128.33000000000001</v>
      </c>
      <c r="J28" s="117">
        <f>SUM(Breakfast!I290,Lunch!I292,Dinner!I348)</f>
        <v>184.73000000000002</v>
      </c>
      <c r="K28" s="117">
        <f>SUM(Breakfast!I325,Lunch!I330,Dinner!I392)</f>
        <v>163.82999999999998</v>
      </c>
      <c r="L28" s="117">
        <f>SUM(Breakfast!I362,Lunch!I367,Dinner!I437)</f>
        <v>187.58999999999997</v>
      </c>
    </row>
    <row r="29" spans="2:15" ht="32.25" customHeight="1" thickTop="1" thickBot="1" x14ac:dyDescent="0.3">
      <c r="B29" s="14" t="s">
        <v>258</v>
      </c>
      <c r="C29" s="12">
        <f>'Step1 About You'!C17*7</f>
        <v>18900</v>
      </c>
      <c r="D29" s="12">
        <f>'Step1 About You'!C17*7</f>
        <v>18900</v>
      </c>
      <c r="E29" s="12">
        <f>'Step1 About You'!C17*7</f>
        <v>18900</v>
      </c>
      <c r="F29" s="12">
        <f>'Step1 About You'!C17*7</f>
        <v>18900</v>
      </c>
      <c r="G29" s="12">
        <f>'Step1 About You'!C17*7</f>
        <v>18900</v>
      </c>
      <c r="H29" s="12">
        <f>'Step1 About You'!C17*7</f>
        <v>18900</v>
      </c>
      <c r="I29" s="12">
        <f>'Step1 About You'!C17*7</f>
        <v>18900</v>
      </c>
      <c r="J29" s="12">
        <f>'Step1 About You'!C17*7</f>
        <v>18900</v>
      </c>
      <c r="K29" s="12">
        <f>'Step1 About You'!C17*7</f>
        <v>18900</v>
      </c>
      <c r="L29" s="12">
        <f>'Step1 About You'!C17*7</f>
        <v>18900</v>
      </c>
      <c r="O29" s="111" t="s">
        <v>297</v>
      </c>
    </row>
    <row r="30" spans="2:15" ht="31.5" thickTop="1" thickBot="1" x14ac:dyDescent="0.3">
      <c r="B30" s="14" t="s">
        <v>259</v>
      </c>
      <c r="C30" s="12">
        <f>J20</f>
        <v>1221.6666666666667</v>
      </c>
      <c r="D30" s="12">
        <f>J20</f>
        <v>1221.6666666666667</v>
      </c>
      <c r="E30" s="12">
        <f>J20</f>
        <v>1221.6666666666667</v>
      </c>
      <c r="F30" s="12">
        <f>J20</f>
        <v>1221.6666666666667</v>
      </c>
      <c r="G30" s="12">
        <f>J20</f>
        <v>1221.6666666666667</v>
      </c>
      <c r="H30" s="12">
        <f>J20</f>
        <v>1221.6666666666667</v>
      </c>
      <c r="I30" s="12">
        <f>J20</f>
        <v>1221.6666666666667</v>
      </c>
      <c r="J30" s="12">
        <f>J20</f>
        <v>1221.6666666666667</v>
      </c>
      <c r="K30" s="12">
        <f>J20</f>
        <v>1221.6666666666667</v>
      </c>
      <c r="L30" s="12">
        <f>J20</f>
        <v>1221.6666666666667</v>
      </c>
      <c r="O30" s="112" t="s">
        <v>298</v>
      </c>
    </row>
    <row r="31" spans="2:15" ht="31.5" thickTop="1" thickBot="1" x14ac:dyDescent="0.3">
      <c r="B31" s="14" t="s">
        <v>260</v>
      </c>
      <c r="C31" s="117">
        <f>C28-(C29+C30)</f>
        <v>-19958.086666666666</v>
      </c>
      <c r="D31" s="117">
        <f t="shared" ref="D31:L31" si="0">D28-(D29+D30)</f>
        <v>-20031.266666666666</v>
      </c>
      <c r="E31" s="117">
        <f t="shared" si="0"/>
        <v>-19998.196666666667</v>
      </c>
      <c r="F31" s="117">
        <f t="shared" si="0"/>
        <v>-19926.356666666667</v>
      </c>
      <c r="G31" s="117">
        <f t="shared" si="0"/>
        <v>-19937.636666666669</v>
      </c>
      <c r="H31" s="117">
        <f t="shared" si="0"/>
        <v>-19962.106666666667</v>
      </c>
      <c r="I31" s="117">
        <f t="shared" si="0"/>
        <v>-19993.336666666666</v>
      </c>
      <c r="J31" s="117">
        <f t="shared" si="0"/>
        <v>-19936.936666666668</v>
      </c>
      <c r="K31" s="117">
        <f t="shared" si="0"/>
        <v>-19957.836666666666</v>
      </c>
      <c r="L31" s="117">
        <f t="shared" si="0"/>
        <v>-19934.076666666668</v>
      </c>
      <c r="O31" s="113" t="s">
        <v>299</v>
      </c>
    </row>
    <row r="32" spans="2:15" ht="16.5" thickTop="1" thickBot="1" x14ac:dyDescent="0.3">
      <c r="B32" s="15" t="s">
        <v>261</v>
      </c>
      <c r="C32" s="41">
        <f>C31/7716.17917647</f>
        <v>-2.5865245233713061</v>
      </c>
      <c r="D32" s="41">
        <f t="shared" ref="D32:L32" si="1">D31/7716.17917647</f>
        <v>-2.5960084918389073</v>
      </c>
      <c r="E32" s="41">
        <f t="shared" si="1"/>
        <v>-2.5917226919315071</v>
      </c>
      <c r="F32" s="41">
        <f t="shared" si="1"/>
        <v>-2.5824123845427058</v>
      </c>
      <c r="G32" s="41">
        <f t="shared" si="1"/>
        <v>-2.5838742479523065</v>
      </c>
      <c r="H32" s="41">
        <f t="shared" si="1"/>
        <v>-2.5870455066077063</v>
      </c>
      <c r="I32" s="41">
        <f t="shared" si="1"/>
        <v>-2.5910928465263066</v>
      </c>
      <c r="J32" s="41">
        <f t="shared" si="1"/>
        <v>-2.5837835294783065</v>
      </c>
      <c r="K32" s="41">
        <f t="shared" si="1"/>
        <v>-2.5864921239163063</v>
      </c>
      <c r="L32" s="41">
        <f t="shared" si="1"/>
        <v>-2.5834128797131064</v>
      </c>
      <c r="O32" s="114" t="s">
        <v>300</v>
      </c>
    </row>
    <row r="33" spans="1:15" ht="16.5" thickTop="1" thickBot="1" x14ac:dyDescent="0.3">
      <c r="B33" s="119"/>
      <c r="C33" s="120"/>
      <c r="D33" s="120"/>
      <c r="E33" s="120"/>
      <c r="F33" s="120"/>
      <c r="G33" s="120"/>
      <c r="H33" s="120"/>
      <c r="I33" s="120"/>
      <c r="J33" s="120"/>
      <c r="K33" s="120"/>
      <c r="L33" s="120"/>
      <c r="O33" s="115" t="s">
        <v>301</v>
      </c>
    </row>
    <row r="34" spans="1:15" ht="16.5" thickTop="1" thickBot="1" x14ac:dyDescent="0.3">
      <c r="B34" s="15" t="s">
        <v>262</v>
      </c>
      <c r="C34" s="41">
        <f>SUM(C32, 'Step1 About You'!E22)</f>
        <v>147.41347547662869</v>
      </c>
      <c r="D34" s="41">
        <f>SUM(D32, 'Step1 About You'!E22)</f>
        <v>147.40399150816108</v>
      </c>
      <c r="E34" s="41">
        <f>SUM(E32, 'Step1 About You'!E22)</f>
        <v>147.40827730806851</v>
      </c>
      <c r="F34" s="41">
        <f>SUM(F32, 'Step1 About You'!E22)</f>
        <v>147.41758761545731</v>
      </c>
      <c r="G34" s="41">
        <f>SUM(G32, 'Step1 About You'!E22)</f>
        <v>147.41612575204769</v>
      </c>
      <c r="H34" s="41">
        <f>SUM(H32, 'Step1 About You'!E22)</f>
        <v>147.41295449339231</v>
      </c>
      <c r="I34" s="41">
        <f>SUM(I32, 'Step1 About You'!E22)</f>
        <v>147.40890715347371</v>
      </c>
      <c r="J34" s="41">
        <f>SUM(J32, 'Step1 About You'!E22)</f>
        <v>147.4162164705217</v>
      </c>
      <c r="K34" s="41">
        <f>SUM(K32, 'Step1 About You'!E22)</f>
        <v>147.41350787608368</v>
      </c>
      <c r="L34" s="41">
        <f>SUM(L32, 'Step1 About You'!E22)</f>
        <v>147.41658712028689</v>
      </c>
    </row>
    <row r="35" spans="1:15" ht="16.5" thickTop="1" thickBot="1" x14ac:dyDescent="0.3">
      <c r="A35" s="12" t="s">
        <v>7</v>
      </c>
      <c r="B35" s="15" t="s">
        <v>263</v>
      </c>
      <c r="C35" s="123">
        <f>'Step 2 Exercise'!C34/('Step1 About You'!E24*'Step1 About You'!E24)*703</f>
        <v>26.193360460637287</v>
      </c>
      <c r="D35" s="123">
        <f>'Step 2 Exercise'!D34/('Step1 About You'!E24*'Step1 About You'!E24)*703</f>
        <v>26.191675289021422</v>
      </c>
      <c r="E35" s="123">
        <f>'Step 2 Exercise'!E34/('Step1 About You'!E24*'Step1 About You'!E24)*703</f>
        <v>26.19243681710747</v>
      </c>
      <c r="F35" s="123">
        <f>'Step 2 Exercise'!F34/('Step1 About You'!E24*'Step1 About You'!E24)*703</f>
        <v>26.194091131522388</v>
      </c>
      <c r="G35" s="123">
        <f>'Step 2 Exercise'!G34/('Step1 About You'!E24*'Step1 About You'!E24)*703</f>
        <v>26.193831378368149</v>
      </c>
      <c r="H35" s="123">
        <f>'Step 2 Exercise'!H34/('Step1 About You'!E24*'Step1 About You'!E24)*703</f>
        <v>26.193267889034452</v>
      </c>
      <c r="I35" s="123">
        <f>'Step 2 Exercise'!I34/('Step1 About You'!E24*'Step1 About You'!E24)*703</f>
        <v>26.192548732030303</v>
      </c>
      <c r="J35" s="123">
        <f>'Step 2 Exercise'!J34/('Step1 About You'!E24*'Step1 About You'!E24)*703</f>
        <v>26.193847497801485</v>
      </c>
      <c r="K35" s="123">
        <f>'Step 2 Exercise'!K34/('Step1 About You'!E24*'Step1 About You'!E24)*703</f>
        <v>26.193366217577761</v>
      </c>
      <c r="L35" s="123">
        <f>'Step 2 Exercise'!L34/('Step1 About You'!E24*'Step1 About You'!E24)*703</f>
        <v>26.193913357200515</v>
      </c>
    </row>
    <row r="36" spans="1:15" ht="16.5" thickTop="1" thickBot="1" x14ac:dyDescent="0.3">
      <c r="B36" s="121" t="s">
        <v>296</v>
      </c>
      <c r="C36" s="110" t="str">
        <f>IF(C35&lt;'Step1 About You'!E26,"Weight loss","Weight Gain")</f>
        <v>Weight loss</v>
      </c>
      <c r="D36" s="110" t="str">
        <f>IF(D35&lt;'Step1 About You'!E26,"Weight loss","Weight Gain")</f>
        <v>Weight loss</v>
      </c>
      <c r="E36" s="110" t="str">
        <f>IF(E35&lt;'Step1 About You'!E26,"Weight loss","Weight Gain")</f>
        <v>Weight loss</v>
      </c>
      <c r="F36" s="124" t="str">
        <f>IF(F35&lt;'Step1 About You'!E26,"Weight Gain","Weight loss")</f>
        <v>Weight Gain</v>
      </c>
      <c r="G36" s="124" t="str">
        <f>IF(G35&lt;'Step1 About You'!E26,"Weight Gain","Weight Loss")</f>
        <v>Weight Gain</v>
      </c>
      <c r="H36" s="110" t="str">
        <f>IF(H35&lt;'Step1 About You'!E26,"Weight Loss","Weight Gain")</f>
        <v>Weight Loss</v>
      </c>
      <c r="I36" s="110" t="str">
        <f>IF(I35&lt;'Step1 About You'!E26,"Weight Loss","Weight Gain")</f>
        <v>Weight Loss</v>
      </c>
      <c r="J36" s="124" t="str">
        <f>IF(J35&lt;'Step1 About You'!E26,"Weight Gain","Weight Loss")</f>
        <v>Weight Gain</v>
      </c>
      <c r="K36" s="110" t="str">
        <f>IF(K35&lt;'Step1 About You'!E26,"Weight Loss","Weight Gain")</f>
        <v>Weight Loss</v>
      </c>
      <c r="L36" s="124" t="str">
        <f>IF(L35&lt;'Step1 About You'!E26,"Weight Gain","Weight Loss")</f>
        <v>Weight Gain</v>
      </c>
    </row>
    <row r="37" spans="1:15" ht="16.5" thickTop="1" thickBot="1" x14ac:dyDescent="0.3"/>
    <row r="38" spans="1:15" ht="16.5" thickTop="1" thickBot="1" x14ac:dyDescent="0.3">
      <c r="B38" s="15" t="s">
        <v>262</v>
      </c>
      <c r="C38" s="41">
        <f>SUM(C32,'Step1 About You'!C22)</f>
        <v>65.452330976628687</v>
      </c>
      <c r="D38" s="41">
        <f>SUM(D32,'Step1 About You'!C22)</f>
        <v>65.442847008161095</v>
      </c>
      <c r="E38" s="41">
        <f>SUM(E32,'Step1 About You'!C22)</f>
        <v>65.447132808068488</v>
      </c>
      <c r="F38" s="41">
        <f>SUM(F32,'Step1 About You'!C22)</f>
        <v>65.45644311545729</v>
      </c>
      <c r="G38" s="41">
        <f>SUM(G32,'Step1 About You'!C22)</f>
        <v>65.454981252047688</v>
      </c>
      <c r="H38" s="41">
        <f>SUM(H32,'Step1 About You'!C22)</f>
        <v>65.451809993392288</v>
      </c>
      <c r="I38" s="41">
        <f>SUM(I32,'Step1 About You'!C22)</f>
        <v>65.447762653473688</v>
      </c>
      <c r="J38" s="41">
        <f>SUM(J32,'Step1 About You'!C22)</f>
        <v>65.455071970521686</v>
      </c>
      <c r="K38" s="41">
        <f>SUM(K32,'Step1 About You'!C22)</f>
        <v>65.452363376083696</v>
      </c>
      <c r="L38" s="41">
        <f>SUM(L32,'Step1 About You'!C22)</f>
        <v>65.455442620286888</v>
      </c>
    </row>
    <row r="39" spans="1:15" ht="16.5" thickTop="1" thickBot="1" x14ac:dyDescent="0.3">
      <c r="A39" s="12" t="s">
        <v>6</v>
      </c>
      <c r="B39" s="15" t="s">
        <v>263</v>
      </c>
      <c r="C39" s="123">
        <f>C38/('Step1 About You'!C24*'Step1 About You'!C24)</f>
        <v>25.642265568130277</v>
      </c>
      <c r="D39" s="123">
        <f>D38/('Step1 About You'!C24*'Step1 About You'!C24)</f>
        <v>25.638550032954416</v>
      </c>
      <c r="E39" s="123">
        <f>E38/('Step1 About You'!C24*'Step1 About You'!C24)</f>
        <v>25.640229081167938</v>
      </c>
      <c r="F39" s="123">
        <f>F38/('Step1 About You'!C24*'Step1 About You'!C24)</f>
        <v>25.643876581127412</v>
      </c>
      <c r="G39" s="123">
        <f>G38/('Step1 About You'!C24*'Step1 About You'!C24)</f>
        <v>25.643303866768516</v>
      </c>
      <c r="H39" s="123">
        <f>H38/('Step1 About You'!C24*'Step1 About You'!C24)</f>
        <v>25.642061462481099</v>
      </c>
      <c r="I39" s="123">
        <f>I38/('Step1 About You'!C24*'Step1 About You'!C24)</f>
        <v>25.640475835758739</v>
      </c>
      <c r="J39" s="123">
        <f>J38/('Step1 About You'!C24*'Step1 About You'!C24)</f>
        <v>25.643339407553199</v>
      </c>
      <c r="K39" s="123">
        <f>K38/('Step1 About You'!C24*'Step1 About You'!C24)</f>
        <v>25.642278261267666</v>
      </c>
      <c r="L39" s="123">
        <f>L38/('Step1 About You'!C24*'Step1 About You'!C24)</f>
        <v>25.643484617044905</v>
      </c>
    </row>
    <row r="40" spans="1:15" ht="16.5" thickTop="1" thickBot="1" x14ac:dyDescent="0.3">
      <c r="B40" s="122" t="s">
        <v>296</v>
      </c>
      <c r="C40" s="110" t="str">
        <f>IF(C39&lt;'Step1 About You'!C26,"Weight loss","Weight Gain")</f>
        <v>Weight loss</v>
      </c>
      <c r="D40" s="110" t="str">
        <f>IF(E39&lt;'Step1 About You'!C26,"Weight loss","Weight Gain")</f>
        <v>Weight loss</v>
      </c>
      <c r="E40" s="110" t="str">
        <f>IF(E39&lt;'Step1 About You'!C26,"Weight loss","Weight Gain")</f>
        <v>Weight loss</v>
      </c>
      <c r="F40" s="124" t="str">
        <f>IF(F39&lt;'Step1 About You'!C26,"Weight Gain","Weight Loss")</f>
        <v>Weight Gain</v>
      </c>
      <c r="G40" s="110" t="str">
        <f>IF(G39&lt;'Step1 About You'!C26,"Weight loss","Weight Gain")</f>
        <v>Weight loss</v>
      </c>
      <c r="H40" s="110" t="str">
        <f>IF(H39&lt;'Step1 About You'!C26,"Weight loss","Weight Gain")</f>
        <v>Weight loss</v>
      </c>
      <c r="I40" s="110" t="str">
        <f>IF(I39&lt;'Step1 About You'!C26,"Weight loss","Weight Gain")</f>
        <v>Weight loss</v>
      </c>
      <c r="J40" s="124" t="str">
        <f>IF(J39&lt;'Step1 About You'!C26,"Weight Gain","Weight Loss")</f>
        <v>Weight Gain</v>
      </c>
      <c r="K40" s="110" t="str">
        <f>IF(K39&lt;'Step1 About You'!C26,"Weight loss","Weight Gain")</f>
        <v>Weight loss</v>
      </c>
      <c r="L40" s="110" t="str">
        <f>IF(L39&lt;'Step1 About You'!C26,"Weight loss","Weight Gain")</f>
        <v>Weight loss</v>
      </c>
    </row>
    <row r="41" spans="1:15" ht="15.75" thickTop="1" x14ac:dyDescent="0.25"/>
  </sheetData>
  <mergeCells count="1">
    <mergeCell ref="O3:R5"/>
  </mergeCells>
  <dataValidations count="2">
    <dataValidation type="list" allowBlank="1" showInputMessage="1" showErrorMessage="1" sqref="C18:I18">
      <formula1>IF($S$3="high impact", High, IF($S$3="medium impact", medium, low))</formula1>
    </dataValidation>
    <dataValidation type="whole" allowBlank="1" showInputMessage="1" showErrorMessage="1" sqref="C19:I19">
      <formula1>0</formula1>
      <formula2>300</formula2>
    </dataValidation>
  </dataValidation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Information!$H$26:$H$28</xm:f>
          </x14:formula1>
          <xm:sqref>S3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B135"/>
  <sheetViews>
    <sheetView topLeftCell="H6" workbookViewId="0">
      <selection activeCell="U15" sqref="U15"/>
    </sheetView>
  </sheetViews>
  <sheetFormatPr defaultRowHeight="15" x14ac:dyDescent="0.25"/>
  <cols>
    <col min="2" max="2" width="22.5703125" style="1" customWidth="1"/>
    <col min="3" max="3" width="16.42578125" style="1" customWidth="1"/>
    <col min="4" max="4" width="20.140625" style="1" customWidth="1"/>
    <col min="5" max="5" width="20.28515625" style="1" bestFit="1" customWidth="1"/>
    <col min="6" max="6" width="21.140625" style="1" customWidth="1"/>
    <col min="7" max="7" width="21.85546875" style="1" customWidth="1"/>
    <col min="8" max="9" width="19" customWidth="1"/>
    <col min="10" max="10" width="22.85546875" customWidth="1"/>
    <col min="13" max="13" width="24.5703125" customWidth="1"/>
    <col min="14" max="14" width="10.5703125" customWidth="1"/>
    <col min="15" max="15" width="10.85546875" customWidth="1"/>
    <col min="16" max="16" width="20" customWidth="1"/>
    <col min="17" max="17" width="11.140625" customWidth="1"/>
    <col min="19" max="19" width="17.5703125" customWidth="1"/>
    <col min="20" max="20" width="11.7109375" customWidth="1"/>
    <col min="22" max="22" width="23.7109375" customWidth="1"/>
    <col min="23" max="23" width="10.7109375" customWidth="1"/>
    <col min="25" max="25" width="18.7109375" customWidth="1"/>
  </cols>
  <sheetData>
    <row r="3" spans="2:28" x14ac:dyDescent="0.25">
      <c r="J3" s="32"/>
    </row>
    <row r="4" spans="2:28" ht="93" customHeight="1" thickBot="1" x14ac:dyDescent="0.6">
      <c r="O4" s="2"/>
      <c r="P4" s="2"/>
      <c r="Q4" s="2"/>
      <c r="R4" s="2"/>
      <c r="S4" s="8"/>
      <c r="Z4" t="s">
        <v>178</v>
      </c>
    </row>
    <row r="5" spans="2:28" ht="27.75" customHeight="1" thickTop="1" thickBot="1" x14ac:dyDescent="0.3">
      <c r="B5" s="18"/>
      <c r="C5" s="18"/>
      <c r="E5" s="18"/>
      <c r="F5" s="18"/>
      <c r="G5" s="18"/>
      <c r="H5" s="18"/>
      <c r="I5" s="18"/>
      <c r="J5" s="4" t="s">
        <v>139</v>
      </c>
      <c r="K5" s="4">
        <v>24</v>
      </c>
      <c r="M5" s="3" t="s">
        <v>177</v>
      </c>
      <c r="N5" s="4">
        <v>95</v>
      </c>
      <c r="O5" s="2"/>
      <c r="P5" s="9" t="s">
        <v>179</v>
      </c>
      <c r="Q5" s="6">
        <v>12</v>
      </c>
      <c r="R5" s="2"/>
      <c r="S5" s="9" t="s">
        <v>201</v>
      </c>
      <c r="T5" s="73">
        <v>500</v>
      </c>
      <c r="V5" s="4" t="s">
        <v>218</v>
      </c>
      <c r="W5" s="10">
        <v>77</v>
      </c>
      <c r="Y5" s="3" t="s">
        <v>177</v>
      </c>
      <c r="Z5" s="4">
        <v>95</v>
      </c>
      <c r="AB5" t="s">
        <v>232</v>
      </c>
    </row>
    <row r="6" spans="2:28" ht="17.25" customHeight="1" thickTop="1" thickBot="1" x14ac:dyDescent="0.3">
      <c r="B6" s="26" t="s">
        <v>33</v>
      </c>
      <c r="C6" s="29">
        <v>250</v>
      </c>
      <c r="D6" s="30" t="s">
        <v>130</v>
      </c>
      <c r="E6" s="30">
        <v>175</v>
      </c>
      <c r="F6" s="31" t="s">
        <v>92</v>
      </c>
      <c r="G6" s="29">
        <v>235</v>
      </c>
      <c r="H6" s="38" t="s">
        <v>33</v>
      </c>
      <c r="I6" s="39">
        <v>250</v>
      </c>
      <c r="J6" s="36" t="s">
        <v>140</v>
      </c>
      <c r="K6" s="4">
        <v>59</v>
      </c>
      <c r="M6" s="4" t="s">
        <v>157</v>
      </c>
      <c r="N6" s="4">
        <v>30</v>
      </c>
      <c r="O6" s="2"/>
      <c r="P6" s="7" t="s">
        <v>180</v>
      </c>
      <c r="Q6" s="6">
        <v>30</v>
      </c>
      <c r="R6" s="2"/>
      <c r="S6" s="9" t="s">
        <v>202</v>
      </c>
      <c r="T6" s="73">
        <v>275</v>
      </c>
      <c r="V6" s="4" t="s">
        <v>219</v>
      </c>
      <c r="W6" s="10">
        <v>100</v>
      </c>
      <c r="Y6" s="4" t="s">
        <v>157</v>
      </c>
      <c r="Z6" s="4">
        <v>30</v>
      </c>
      <c r="AB6" s="13" t="s">
        <v>236</v>
      </c>
    </row>
    <row r="7" spans="2:28" ht="17.25" customHeight="1" thickTop="1" thickBot="1" x14ac:dyDescent="0.3">
      <c r="B7" s="26" t="s">
        <v>34</v>
      </c>
      <c r="C7" s="29">
        <v>245</v>
      </c>
      <c r="D7" s="30" t="s">
        <v>131</v>
      </c>
      <c r="E7" s="30">
        <v>150</v>
      </c>
      <c r="F7" s="31" t="s">
        <v>63</v>
      </c>
      <c r="G7" s="29">
        <v>195</v>
      </c>
      <c r="H7" s="38" t="s">
        <v>34</v>
      </c>
      <c r="I7" s="39">
        <v>245</v>
      </c>
      <c r="J7" s="36" t="s">
        <v>141</v>
      </c>
      <c r="K7" s="4">
        <v>87</v>
      </c>
      <c r="M7" s="4" t="s">
        <v>158</v>
      </c>
      <c r="N7" s="4">
        <v>150</v>
      </c>
      <c r="O7" s="2"/>
      <c r="P7" s="7" t="s">
        <v>181</v>
      </c>
      <c r="Q7" s="6">
        <v>9</v>
      </c>
      <c r="R7" s="2"/>
      <c r="S7" s="74" t="s">
        <v>203</v>
      </c>
      <c r="T7" s="73">
        <v>398</v>
      </c>
      <c r="V7" s="4" t="s">
        <v>220</v>
      </c>
      <c r="W7" s="10">
        <v>63</v>
      </c>
      <c r="Y7" s="4" t="s">
        <v>158</v>
      </c>
      <c r="Z7" s="4">
        <v>150</v>
      </c>
      <c r="AB7" s="13" t="s">
        <v>237</v>
      </c>
    </row>
    <row r="8" spans="2:28" ht="15" customHeight="1" thickTop="1" thickBot="1" x14ac:dyDescent="0.3">
      <c r="B8" s="26" t="s">
        <v>15</v>
      </c>
      <c r="C8" s="29">
        <v>384</v>
      </c>
      <c r="D8" s="30" t="s">
        <v>126</v>
      </c>
      <c r="E8" s="30">
        <v>130</v>
      </c>
      <c r="F8" s="31" t="s">
        <v>69</v>
      </c>
      <c r="G8" s="29">
        <v>225</v>
      </c>
      <c r="H8" s="38" t="s">
        <v>15</v>
      </c>
      <c r="I8" s="39">
        <v>384</v>
      </c>
      <c r="J8" s="36" t="s">
        <v>142</v>
      </c>
      <c r="K8" s="4">
        <v>149</v>
      </c>
      <c r="M8" s="4" t="s">
        <v>159</v>
      </c>
      <c r="N8" s="4">
        <v>107</v>
      </c>
      <c r="O8" s="2"/>
      <c r="P8" s="7" t="s">
        <v>182</v>
      </c>
      <c r="Q8" s="6">
        <v>31</v>
      </c>
      <c r="R8" s="2"/>
      <c r="S8" s="74" t="s">
        <v>204</v>
      </c>
      <c r="T8" s="73">
        <v>368</v>
      </c>
      <c r="V8" s="4" t="s">
        <v>221</v>
      </c>
      <c r="W8" s="10">
        <v>75</v>
      </c>
      <c r="Y8" s="4" t="s">
        <v>159</v>
      </c>
      <c r="Z8" s="4">
        <v>107</v>
      </c>
    </row>
    <row r="9" spans="2:28" ht="25.5" customHeight="1" thickTop="1" thickBot="1" x14ac:dyDescent="0.3">
      <c r="B9" s="26" t="s">
        <v>50</v>
      </c>
      <c r="C9" s="29">
        <v>215</v>
      </c>
      <c r="D9" s="30" t="s">
        <v>135</v>
      </c>
      <c r="E9" s="30">
        <v>150</v>
      </c>
      <c r="F9" s="31" t="s">
        <v>68</v>
      </c>
      <c r="G9" s="29">
        <v>266</v>
      </c>
      <c r="H9" s="38" t="s">
        <v>92</v>
      </c>
      <c r="I9" s="39">
        <v>235</v>
      </c>
      <c r="J9" s="36" t="s">
        <v>154</v>
      </c>
      <c r="K9" s="4">
        <v>231</v>
      </c>
      <c r="M9" s="4" t="s">
        <v>160</v>
      </c>
      <c r="N9" s="4">
        <v>1</v>
      </c>
      <c r="O9" s="2"/>
      <c r="P9" s="7" t="s">
        <v>183</v>
      </c>
      <c r="Q9" s="6">
        <v>13</v>
      </c>
      <c r="R9" s="2"/>
      <c r="S9" s="74" t="s">
        <v>205</v>
      </c>
      <c r="T9" s="73">
        <v>400</v>
      </c>
      <c r="V9" s="4" t="s">
        <v>222</v>
      </c>
      <c r="W9" s="10">
        <v>67</v>
      </c>
      <c r="Y9" s="4" t="s">
        <v>160</v>
      </c>
      <c r="Z9" s="4">
        <v>1</v>
      </c>
    </row>
    <row r="10" spans="2:28" ht="45" customHeight="1" thickTop="1" thickBot="1" x14ac:dyDescent="0.3">
      <c r="B10" s="26" t="s">
        <v>47</v>
      </c>
      <c r="C10" s="29">
        <v>235</v>
      </c>
      <c r="D10" s="30" t="s">
        <v>136</v>
      </c>
      <c r="E10" s="30">
        <v>150</v>
      </c>
      <c r="F10" s="31" t="s">
        <v>107</v>
      </c>
      <c r="G10" s="29">
        <v>180</v>
      </c>
      <c r="H10" s="38" t="s">
        <v>130</v>
      </c>
      <c r="I10" s="39">
        <v>175</v>
      </c>
      <c r="J10" s="36" t="s">
        <v>143</v>
      </c>
      <c r="K10" s="4">
        <v>93</v>
      </c>
      <c r="M10" s="4" t="s">
        <v>161</v>
      </c>
      <c r="N10" s="4">
        <v>2.4</v>
      </c>
      <c r="O10" s="2"/>
      <c r="P10" s="7" t="s">
        <v>184</v>
      </c>
      <c r="Q10" s="6">
        <v>6</v>
      </c>
      <c r="R10" s="2"/>
      <c r="S10" s="74" t="s">
        <v>206</v>
      </c>
      <c r="T10" s="73">
        <v>340</v>
      </c>
      <c r="V10" s="4" t="s">
        <v>223</v>
      </c>
      <c r="W10" s="10">
        <v>61</v>
      </c>
      <c r="Y10" s="4" t="s">
        <v>161</v>
      </c>
      <c r="Z10" s="4">
        <v>2.4</v>
      </c>
    </row>
    <row r="11" spans="2:28" ht="15.75" customHeight="1" thickTop="1" thickBot="1" x14ac:dyDescent="0.3">
      <c r="B11" s="26" t="s">
        <v>273</v>
      </c>
      <c r="C11" s="29">
        <v>275</v>
      </c>
      <c r="D11" s="30" t="s">
        <v>117</v>
      </c>
      <c r="E11" s="30">
        <v>150</v>
      </c>
      <c r="F11" s="31" t="s">
        <v>65</v>
      </c>
      <c r="G11" s="29">
        <v>275</v>
      </c>
      <c r="H11" s="38" t="s">
        <v>63</v>
      </c>
      <c r="I11" s="39">
        <v>195</v>
      </c>
      <c r="J11" s="36" t="s">
        <v>138</v>
      </c>
      <c r="K11" s="4">
        <v>103</v>
      </c>
      <c r="M11" s="4" t="s">
        <v>162</v>
      </c>
      <c r="N11" s="4">
        <v>24</v>
      </c>
      <c r="O11" s="2"/>
      <c r="P11" s="7" t="s">
        <v>185</v>
      </c>
      <c r="Q11" s="6">
        <v>89</v>
      </c>
      <c r="R11" s="2"/>
      <c r="S11" s="74" t="s">
        <v>207</v>
      </c>
      <c r="T11" s="73">
        <v>240</v>
      </c>
      <c r="V11" s="11" t="s">
        <v>224</v>
      </c>
      <c r="W11" s="10">
        <v>29</v>
      </c>
      <c r="Y11" s="4" t="s">
        <v>162</v>
      </c>
      <c r="Z11" s="4">
        <v>24</v>
      </c>
    </row>
    <row r="12" spans="2:28" ht="16.5" customHeight="1" thickTop="1" thickBot="1" x14ac:dyDescent="0.3">
      <c r="B12" s="26" t="s">
        <v>22</v>
      </c>
      <c r="C12" s="29">
        <v>275</v>
      </c>
      <c r="D12" s="30" t="s">
        <v>128</v>
      </c>
      <c r="E12" s="30">
        <v>150</v>
      </c>
      <c r="F12" s="31" t="s">
        <v>103</v>
      </c>
      <c r="G12" s="29">
        <v>175</v>
      </c>
      <c r="H12" s="38" t="s">
        <v>69</v>
      </c>
      <c r="I12" s="39">
        <v>225</v>
      </c>
      <c r="J12" s="36" t="s">
        <v>144</v>
      </c>
      <c r="K12" s="4">
        <v>150</v>
      </c>
      <c r="M12" s="4" t="s">
        <v>163</v>
      </c>
      <c r="N12" s="4">
        <v>10</v>
      </c>
      <c r="O12" s="2"/>
      <c r="P12" s="7" t="s">
        <v>186</v>
      </c>
      <c r="Q12" s="6">
        <v>7</v>
      </c>
      <c r="R12" s="2"/>
      <c r="S12" s="74" t="s">
        <v>208</v>
      </c>
      <c r="T12" s="73">
        <v>140</v>
      </c>
      <c r="V12" s="11" t="s">
        <v>225</v>
      </c>
      <c r="W12" s="10">
        <v>32</v>
      </c>
      <c r="Y12" s="4" t="s">
        <v>163</v>
      </c>
      <c r="Z12" s="4">
        <v>10</v>
      </c>
    </row>
    <row r="13" spans="2:28" ht="17.25" customHeight="1" thickTop="1" thickBot="1" x14ac:dyDescent="0.3">
      <c r="B13" s="26" t="s">
        <v>30</v>
      </c>
      <c r="C13" s="29">
        <v>238</v>
      </c>
      <c r="D13" s="30" t="s">
        <v>132</v>
      </c>
      <c r="E13" s="30">
        <v>140</v>
      </c>
      <c r="F13" s="31" t="s">
        <v>97</v>
      </c>
      <c r="G13" s="29">
        <v>180</v>
      </c>
      <c r="H13" s="38" t="s">
        <v>68</v>
      </c>
      <c r="I13" s="39">
        <v>266</v>
      </c>
      <c r="J13" s="36" t="s">
        <v>146</v>
      </c>
      <c r="K13" s="4">
        <v>44</v>
      </c>
      <c r="M13" s="4" t="s">
        <v>164</v>
      </c>
      <c r="N13" s="4">
        <v>3</v>
      </c>
      <c r="O13" s="2"/>
      <c r="P13" s="7" t="s">
        <v>187</v>
      </c>
      <c r="Q13" s="6">
        <v>11</v>
      </c>
      <c r="R13" s="2"/>
      <c r="S13" s="74" t="s">
        <v>209</v>
      </c>
      <c r="T13" s="73">
        <v>330</v>
      </c>
      <c r="V13" s="11" t="s">
        <v>226</v>
      </c>
      <c r="W13" s="10">
        <v>32</v>
      </c>
      <c r="Y13" s="4" t="s">
        <v>164</v>
      </c>
      <c r="Z13" s="4">
        <v>3</v>
      </c>
    </row>
    <row r="14" spans="2:28" ht="15" customHeight="1" thickTop="1" thickBot="1" x14ac:dyDescent="0.3">
      <c r="B14" s="26" t="s">
        <v>26</v>
      </c>
      <c r="C14" s="29">
        <v>240</v>
      </c>
      <c r="D14" s="30" t="s">
        <v>137</v>
      </c>
      <c r="E14" s="30">
        <v>130</v>
      </c>
      <c r="F14" s="31" t="s">
        <v>58</v>
      </c>
      <c r="G14" s="29">
        <v>300</v>
      </c>
      <c r="H14" s="38" t="s">
        <v>131</v>
      </c>
      <c r="I14" s="39">
        <v>150</v>
      </c>
      <c r="J14" s="36" t="s">
        <v>148</v>
      </c>
      <c r="K14" s="4">
        <v>60</v>
      </c>
      <c r="M14" s="4" t="s">
        <v>165</v>
      </c>
      <c r="N14" s="4">
        <v>100</v>
      </c>
      <c r="O14" s="2"/>
      <c r="P14" s="7" t="s">
        <v>188</v>
      </c>
      <c r="Q14" s="6">
        <v>22</v>
      </c>
      <c r="R14" s="2"/>
      <c r="S14" s="74" t="s">
        <v>210</v>
      </c>
      <c r="T14" s="73">
        <v>350</v>
      </c>
      <c r="V14" s="11" t="s">
        <v>227</v>
      </c>
      <c r="W14" s="10">
        <v>39</v>
      </c>
      <c r="Y14" s="4" t="s">
        <v>165</v>
      </c>
      <c r="Z14" s="4">
        <v>100</v>
      </c>
    </row>
    <row r="15" spans="2:28" ht="15.75" customHeight="1" thickTop="1" thickBot="1" x14ac:dyDescent="0.3">
      <c r="B15" s="26" t="s">
        <v>21</v>
      </c>
      <c r="C15" s="29">
        <v>325</v>
      </c>
      <c r="D15" s="30" t="s">
        <v>120</v>
      </c>
      <c r="E15" s="30">
        <v>225</v>
      </c>
      <c r="F15" s="31" t="s">
        <v>80</v>
      </c>
      <c r="G15" s="29">
        <v>150</v>
      </c>
      <c r="H15" s="38" t="s">
        <v>50</v>
      </c>
      <c r="I15" s="39">
        <v>215</v>
      </c>
      <c r="J15" s="36" t="s">
        <v>147</v>
      </c>
      <c r="K15" s="4">
        <v>75</v>
      </c>
      <c r="M15" s="4" t="s">
        <v>166</v>
      </c>
      <c r="N15" s="4">
        <v>34</v>
      </c>
      <c r="O15" s="2"/>
      <c r="P15" s="7" t="s">
        <v>189</v>
      </c>
      <c r="Q15" s="6">
        <v>4</v>
      </c>
      <c r="R15" s="2"/>
      <c r="S15" s="74" t="s">
        <v>211</v>
      </c>
      <c r="T15" s="73">
        <v>165</v>
      </c>
      <c r="V15" s="49" t="s">
        <v>288</v>
      </c>
      <c r="W15" s="50">
        <v>0</v>
      </c>
      <c r="Y15" s="4" t="s">
        <v>166</v>
      </c>
      <c r="Z15" s="4">
        <v>34</v>
      </c>
    </row>
    <row r="16" spans="2:28" ht="15" customHeight="1" thickTop="1" thickBot="1" x14ac:dyDescent="0.3">
      <c r="B16" s="26" t="s">
        <v>36</v>
      </c>
      <c r="C16" s="29">
        <v>275</v>
      </c>
      <c r="D16" s="30" t="s">
        <v>113</v>
      </c>
      <c r="E16" s="30">
        <v>175</v>
      </c>
      <c r="F16" s="31" t="s">
        <v>104</v>
      </c>
      <c r="G16" s="29">
        <v>190</v>
      </c>
      <c r="H16" s="38" t="s">
        <v>47</v>
      </c>
      <c r="I16" s="39">
        <v>235</v>
      </c>
      <c r="J16" s="36" t="s">
        <v>145</v>
      </c>
      <c r="K16" s="4">
        <v>43</v>
      </c>
      <c r="M16" s="4" t="s">
        <v>167</v>
      </c>
      <c r="N16" s="4">
        <v>20</v>
      </c>
      <c r="O16" s="2"/>
      <c r="P16" s="7" t="s">
        <v>190</v>
      </c>
      <c r="Q16" s="6">
        <v>9</v>
      </c>
      <c r="R16" s="2"/>
      <c r="S16" s="74" t="s">
        <v>200</v>
      </c>
      <c r="T16" s="73">
        <v>200</v>
      </c>
      <c r="Y16" s="4" t="s">
        <v>167</v>
      </c>
      <c r="Z16" s="4">
        <v>20</v>
      </c>
    </row>
    <row r="17" spans="2:26" ht="16.5" thickTop="1" thickBot="1" x14ac:dyDescent="0.3">
      <c r="B17" s="26" t="s">
        <v>51</v>
      </c>
      <c r="C17" s="29">
        <v>200</v>
      </c>
      <c r="D17" s="30" t="s">
        <v>119</v>
      </c>
      <c r="E17" s="30">
        <v>200</v>
      </c>
      <c r="F17" s="31" t="s">
        <v>109</v>
      </c>
      <c r="G17" s="29">
        <v>195</v>
      </c>
      <c r="H17" s="38" t="s">
        <v>273</v>
      </c>
      <c r="I17" s="39">
        <v>275</v>
      </c>
      <c r="J17" s="36" t="s">
        <v>150</v>
      </c>
      <c r="K17" s="4">
        <v>100</v>
      </c>
      <c r="M17" s="4" t="s">
        <v>168</v>
      </c>
      <c r="N17" s="4">
        <v>40</v>
      </c>
      <c r="O17" s="2"/>
      <c r="P17" s="7" t="s">
        <v>191</v>
      </c>
      <c r="Q17" s="6">
        <v>30</v>
      </c>
      <c r="R17" s="2"/>
      <c r="S17" s="74" t="s">
        <v>212</v>
      </c>
      <c r="T17" s="73">
        <v>71</v>
      </c>
      <c r="Y17" s="4" t="s">
        <v>168</v>
      </c>
      <c r="Z17" s="4">
        <v>40</v>
      </c>
    </row>
    <row r="18" spans="2:26" ht="27.75" thickTop="1" thickBot="1" x14ac:dyDescent="0.3">
      <c r="B18" s="26" t="s">
        <v>23</v>
      </c>
      <c r="C18" s="29">
        <v>215</v>
      </c>
      <c r="D18" s="30" t="s">
        <v>114</v>
      </c>
      <c r="E18" s="30">
        <v>150</v>
      </c>
      <c r="F18" s="31" t="s">
        <v>75</v>
      </c>
      <c r="G18" s="29">
        <v>195</v>
      </c>
      <c r="H18" s="38" t="s">
        <v>22</v>
      </c>
      <c r="I18" s="39">
        <v>275</v>
      </c>
      <c r="J18" s="36" t="s">
        <v>155</v>
      </c>
      <c r="K18" s="4">
        <v>83</v>
      </c>
      <c r="M18" s="4" t="s">
        <v>169</v>
      </c>
      <c r="N18" s="4">
        <v>36</v>
      </c>
      <c r="O18" s="2"/>
      <c r="P18" s="7" t="s">
        <v>192</v>
      </c>
      <c r="Q18" s="6">
        <v>63</v>
      </c>
      <c r="R18" s="2"/>
      <c r="S18" s="74" t="s">
        <v>213</v>
      </c>
      <c r="T18" s="73">
        <v>20</v>
      </c>
      <c r="Y18" s="4" t="s">
        <v>169</v>
      </c>
      <c r="Z18" s="4">
        <v>36</v>
      </c>
    </row>
    <row r="19" spans="2:26" ht="27.75" thickTop="1" thickBot="1" x14ac:dyDescent="0.3">
      <c r="B19" s="26" t="s">
        <v>45</v>
      </c>
      <c r="C19" s="29">
        <v>225</v>
      </c>
      <c r="D19" s="30" t="s">
        <v>121</v>
      </c>
      <c r="E19" s="30">
        <v>225</v>
      </c>
      <c r="F19" s="31" t="s">
        <v>110</v>
      </c>
      <c r="G19" s="29">
        <v>180</v>
      </c>
      <c r="H19" s="38" t="s">
        <v>107</v>
      </c>
      <c r="I19" s="39">
        <v>180</v>
      </c>
      <c r="J19" s="36" t="s">
        <v>149</v>
      </c>
      <c r="K19" s="4">
        <v>47</v>
      </c>
      <c r="M19" s="4" t="s">
        <v>170</v>
      </c>
      <c r="N19" s="4">
        <v>25</v>
      </c>
      <c r="O19" s="2"/>
      <c r="P19" s="7" t="s">
        <v>193</v>
      </c>
      <c r="Q19" s="6">
        <v>62</v>
      </c>
      <c r="R19" s="2"/>
      <c r="S19" s="74" t="s">
        <v>214</v>
      </c>
      <c r="T19" s="73">
        <v>42</v>
      </c>
      <c r="V19" s="12" t="s">
        <v>228</v>
      </c>
      <c r="W19" s="12">
        <v>111</v>
      </c>
      <c r="Y19" s="4" t="s">
        <v>170</v>
      </c>
      <c r="Z19" s="4">
        <v>25</v>
      </c>
    </row>
    <row r="20" spans="2:26" ht="16.5" thickTop="1" thickBot="1" x14ac:dyDescent="0.3">
      <c r="B20" s="26" t="s">
        <v>37</v>
      </c>
      <c r="C20" s="29">
        <v>215</v>
      </c>
      <c r="D20" s="30" t="s">
        <v>127</v>
      </c>
      <c r="E20" s="30">
        <v>190</v>
      </c>
      <c r="F20" s="31" t="s">
        <v>56</v>
      </c>
      <c r="G20" s="29">
        <v>200</v>
      </c>
      <c r="H20" s="38" t="s">
        <v>30</v>
      </c>
      <c r="I20" s="39">
        <v>238</v>
      </c>
      <c r="J20" s="46" t="s">
        <v>156</v>
      </c>
      <c r="K20" s="47">
        <v>115</v>
      </c>
      <c r="M20" s="4" t="s">
        <v>171</v>
      </c>
      <c r="N20" s="4">
        <v>25</v>
      </c>
      <c r="O20" s="2"/>
      <c r="P20" s="7" t="s">
        <v>194</v>
      </c>
      <c r="Q20" s="6">
        <v>161</v>
      </c>
      <c r="R20" s="2"/>
      <c r="S20" s="74" t="s">
        <v>215</v>
      </c>
      <c r="T20" s="73">
        <v>268</v>
      </c>
      <c r="V20" s="12" t="s">
        <v>138</v>
      </c>
      <c r="W20" s="12">
        <v>103</v>
      </c>
      <c r="Y20" s="4" t="s">
        <v>171</v>
      </c>
      <c r="Z20" s="4">
        <v>25</v>
      </c>
    </row>
    <row r="21" spans="2:26" ht="16.5" thickTop="1" thickBot="1" x14ac:dyDescent="0.3">
      <c r="B21" s="26" t="s">
        <v>24</v>
      </c>
      <c r="C21" s="29">
        <v>265</v>
      </c>
      <c r="D21" s="30" t="s">
        <v>125</v>
      </c>
      <c r="E21" s="30">
        <v>150</v>
      </c>
      <c r="F21" s="31" t="s">
        <v>98</v>
      </c>
      <c r="G21" s="29">
        <v>200</v>
      </c>
      <c r="H21" s="38" t="s">
        <v>126</v>
      </c>
      <c r="I21" s="45">
        <v>130</v>
      </c>
      <c r="J21" s="48" t="s">
        <v>288</v>
      </c>
      <c r="K21" s="48">
        <v>0</v>
      </c>
      <c r="M21" s="4" t="s">
        <v>172</v>
      </c>
      <c r="N21" s="4">
        <v>6.8</v>
      </c>
      <c r="O21" s="2"/>
      <c r="P21" s="7" t="s">
        <v>195</v>
      </c>
      <c r="Q21" s="6">
        <v>14</v>
      </c>
      <c r="R21" s="2"/>
      <c r="S21" s="74" t="s">
        <v>216</v>
      </c>
      <c r="T21" s="73">
        <v>451</v>
      </c>
      <c r="V21" s="12" t="s">
        <v>229</v>
      </c>
      <c r="W21" s="12">
        <v>268</v>
      </c>
      <c r="Y21" s="4" t="s">
        <v>172</v>
      </c>
      <c r="Z21" s="4">
        <v>6.8</v>
      </c>
    </row>
    <row r="22" spans="2:26" ht="16.5" thickTop="1" thickBot="1" x14ac:dyDescent="0.3">
      <c r="B22" s="26" t="s">
        <v>40</v>
      </c>
      <c r="C22" s="29">
        <v>250</v>
      </c>
      <c r="D22" s="30" t="s">
        <v>134</v>
      </c>
      <c r="E22" s="30">
        <v>140</v>
      </c>
      <c r="F22" s="31" t="s">
        <v>111</v>
      </c>
      <c r="G22" s="29">
        <v>200</v>
      </c>
      <c r="H22" s="38" t="s">
        <v>65</v>
      </c>
      <c r="I22" s="39">
        <v>275</v>
      </c>
      <c r="M22" s="4" t="s">
        <v>173</v>
      </c>
      <c r="N22" s="4">
        <v>65</v>
      </c>
      <c r="O22" s="2"/>
      <c r="P22" s="7" t="s">
        <v>196</v>
      </c>
      <c r="Q22" s="6">
        <v>8</v>
      </c>
      <c r="R22" s="2"/>
      <c r="S22" s="74" t="s">
        <v>217</v>
      </c>
      <c r="T22" s="73">
        <v>420</v>
      </c>
      <c r="V22" s="12" t="s">
        <v>230</v>
      </c>
      <c r="W22" s="12">
        <v>133</v>
      </c>
      <c r="Y22" s="4" t="s">
        <v>173</v>
      </c>
      <c r="Z22" s="4">
        <v>65</v>
      </c>
    </row>
    <row r="23" spans="2:26" ht="31.5" thickTop="1" thickBot="1" x14ac:dyDescent="0.3">
      <c r="B23" s="26" t="s">
        <v>52</v>
      </c>
      <c r="C23" s="29">
        <v>215</v>
      </c>
      <c r="D23" s="30" t="s">
        <v>112</v>
      </c>
      <c r="E23" s="30">
        <v>175</v>
      </c>
      <c r="F23" s="31" t="s">
        <v>60</v>
      </c>
      <c r="G23" s="29">
        <v>300</v>
      </c>
      <c r="H23" s="38" t="s">
        <v>135</v>
      </c>
      <c r="I23" s="39">
        <v>150</v>
      </c>
      <c r="M23" s="4" t="s">
        <v>174</v>
      </c>
      <c r="N23" s="4">
        <v>35</v>
      </c>
      <c r="O23" s="2"/>
      <c r="P23" s="7" t="s">
        <v>197</v>
      </c>
      <c r="Q23" s="6">
        <v>6</v>
      </c>
      <c r="R23" s="2"/>
      <c r="S23" s="51" t="s">
        <v>288</v>
      </c>
      <c r="T23" s="52">
        <v>0</v>
      </c>
      <c r="V23" s="12" t="s">
        <v>231</v>
      </c>
      <c r="W23" s="12">
        <v>70</v>
      </c>
      <c r="Y23" s="4" t="s">
        <v>174</v>
      </c>
      <c r="Z23" s="4">
        <v>35</v>
      </c>
    </row>
    <row r="24" spans="2:26" ht="31.5" thickTop="1" thickBot="1" x14ac:dyDescent="0.3">
      <c r="B24" s="26" t="s">
        <v>25</v>
      </c>
      <c r="C24" s="29">
        <v>275</v>
      </c>
      <c r="D24" s="30" t="s">
        <v>133</v>
      </c>
      <c r="E24" s="30">
        <v>140</v>
      </c>
      <c r="F24" s="31" t="s">
        <v>101</v>
      </c>
      <c r="G24" s="29">
        <v>190</v>
      </c>
      <c r="H24" s="38" t="s">
        <v>136</v>
      </c>
      <c r="I24" s="39">
        <v>150</v>
      </c>
      <c r="M24" s="4" t="s">
        <v>175</v>
      </c>
      <c r="N24" s="4">
        <v>45</v>
      </c>
      <c r="O24" s="2"/>
      <c r="P24" s="7" t="s">
        <v>198</v>
      </c>
      <c r="Q24" s="6">
        <v>13</v>
      </c>
      <c r="R24" s="2"/>
      <c r="V24" s="12" t="s">
        <v>233</v>
      </c>
      <c r="W24" s="12">
        <v>118</v>
      </c>
      <c r="Y24" s="4" t="s">
        <v>175</v>
      </c>
      <c r="Z24" s="4">
        <v>45</v>
      </c>
    </row>
    <row r="25" spans="2:26" ht="16.5" thickTop="1" thickBot="1" x14ac:dyDescent="0.3">
      <c r="B25" s="26" t="s">
        <v>44</v>
      </c>
      <c r="C25" s="29"/>
      <c r="D25" s="30" t="s">
        <v>116</v>
      </c>
      <c r="E25" s="30">
        <v>175</v>
      </c>
      <c r="F25" s="31" t="s">
        <v>102</v>
      </c>
      <c r="G25" s="29">
        <v>200</v>
      </c>
      <c r="H25" s="38" t="s">
        <v>103</v>
      </c>
      <c r="I25" s="39">
        <v>175</v>
      </c>
      <c r="M25" s="4" t="s">
        <v>176</v>
      </c>
      <c r="N25" s="4">
        <v>50</v>
      </c>
      <c r="O25" s="2"/>
      <c r="P25" s="7" t="s">
        <v>199</v>
      </c>
      <c r="Q25" s="6">
        <v>26</v>
      </c>
      <c r="R25" s="2"/>
      <c r="V25" s="12" t="s">
        <v>234</v>
      </c>
      <c r="W25" s="12">
        <v>227</v>
      </c>
      <c r="Y25" s="4" t="s">
        <v>176</v>
      </c>
      <c r="Z25" s="4">
        <v>50</v>
      </c>
    </row>
    <row r="26" spans="2:26" ht="16.5" thickTop="1" thickBot="1" x14ac:dyDescent="0.3">
      <c r="B26" s="26" t="s">
        <v>274</v>
      </c>
      <c r="C26" s="29">
        <v>350</v>
      </c>
      <c r="D26" s="30" t="s">
        <v>124</v>
      </c>
      <c r="E26" s="30">
        <v>145</v>
      </c>
      <c r="F26" s="31" t="s">
        <v>74</v>
      </c>
      <c r="G26" s="29">
        <v>220</v>
      </c>
      <c r="H26" s="38" t="s">
        <v>26</v>
      </c>
      <c r="I26" s="39">
        <v>240</v>
      </c>
      <c r="O26" s="2"/>
      <c r="P26" s="2"/>
      <c r="Q26" s="2"/>
      <c r="R26" s="2"/>
      <c r="V26" s="12" t="s">
        <v>235</v>
      </c>
      <c r="W26" s="12">
        <v>93</v>
      </c>
      <c r="Y26" s="9" t="s">
        <v>179</v>
      </c>
      <c r="Z26" s="6">
        <v>12</v>
      </c>
    </row>
    <row r="27" spans="2:26" ht="16.5" thickTop="1" thickBot="1" x14ac:dyDescent="0.3">
      <c r="B27" s="26" t="s">
        <v>48</v>
      </c>
      <c r="C27" s="29">
        <v>245</v>
      </c>
      <c r="D27" s="30" t="s">
        <v>115</v>
      </c>
      <c r="E27" s="30">
        <v>150</v>
      </c>
      <c r="F27" s="31" t="s">
        <v>89</v>
      </c>
      <c r="G27" s="29">
        <v>190</v>
      </c>
      <c r="H27" s="38" t="s">
        <v>97</v>
      </c>
      <c r="I27" s="39">
        <v>180</v>
      </c>
      <c r="O27" s="2"/>
      <c r="P27" s="2"/>
      <c r="Q27" s="2"/>
      <c r="R27" s="2"/>
      <c r="Y27" s="7" t="s">
        <v>180</v>
      </c>
      <c r="Z27" s="6">
        <v>30</v>
      </c>
    </row>
    <row r="28" spans="2:26" ht="16.5" thickTop="1" thickBot="1" x14ac:dyDescent="0.3">
      <c r="B28" s="26" t="s">
        <v>43</v>
      </c>
      <c r="C28" s="29">
        <v>225</v>
      </c>
      <c r="D28" s="30" t="s">
        <v>123</v>
      </c>
      <c r="E28" s="30">
        <v>180</v>
      </c>
      <c r="F28" s="31" t="s">
        <v>94</v>
      </c>
      <c r="G28" s="29">
        <v>225</v>
      </c>
      <c r="H28" s="38" t="s">
        <v>21</v>
      </c>
      <c r="I28" s="39">
        <v>325</v>
      </c>
      <c r="O28" s="2"/>
      <c r="P28" s="2"/>
      <c r="Q28" s="2"/>
      <c r="R28" s="2"/>
      <c r="Y28" s="7" t="s">
        <v>181</v>
      </c>
      <c r="Z28" s="6">
        <v>9</v>
      </c>
    </row>
    <row r="29" spans="2:26" ht="16.5" thickTop="1" thickBot="1" x14ac:dyDescent="0.3">
      <c r="B29" s="26" t="s">
        <v>54</v>
      </c>
      <c r="C29" s="29">
        <v>200</v>
      </c>
      <c r="D29" s="30" t="s">
        <v>122</v>
      </c>
      <c r="E29" s="30">
        <v>225</v>
      </c>
      <c r="F29" s="31" t="s">
        <v>108</v>
      </c>
      <c r="G29" s="29"/>
      <c r="H29" s="38" t="s">
        <v>58</v>
      </c>
      <c r="I29" s="39">
        <v>300</v>
      </c>
      <c r="O29" s="2"/>
      <c r="P29" s="2"/>
      <c r="Q29" s="2"/>
      <c r="R29" s="2"/>
      <c r="Y29" s="7" t="s">
        <v>182</v>
      </c>
      <c r="Z29" s="6">
        <v>31</v>
      </c>
    </row>
    <row r="30" spans="2:26" ht="31.5" thickTop="1" thickBot="1" x14ac:dyDescent="0.3">
      <c r="B30" s="26" t="s">
        <v>53</v>
      </c>
      <c r="C30" s="29">
        <v>215</v>
      </c>
      <c r="D30" s="30" t="s">
        <v>129</v>
      </c>
      <c r="E30" s="30">
        <v>180</v>
      </c>
      <c r="F30" s="31" t="s">
        <v>105</v>
      </c>
      <c r="G30" s="29">
        <v>230</v>
      </c>
      <c r="H30" s="38" t="s">
        <v>80</v>
      </c>
      <c r="I30" s="39">
        <v>150</v>
      </c>
      <c r="O30" s="2"/>
      <c r="P30" s="2"/>
      <c r="Q30" s="2"/>
      <c r="R30" s="2"/>
      <c r="Y30" s="7" t="s">
        <v>183</v>
      </c>
      <c r="Z30" s="6">
        <v>13</v>
      </c>
    </row>
    <row r="31" spans="2:26" ht="16.5" thickTop="1" thickBot="1" x14ac:dyDescent="0.3">
      <c r="B31" s="26" t="s">
        <v>19</v>
      </c>
      <c r="C31" s="29">
        <v>280</v>
      </c>
      <c r="D31" s="30" t="s">
        <v>118</v>
      </c>
      <c r="E31" s="30">
        <v>145</v>
      </c>
      <c r="F31" s="31" t="s">
        <v>93</v>
      </c>
      <c r="G31" s="29">
        <v>265</v>
      </c>
      <c r="H31" s="38" t="s">
        <v>117</v>
      </c>
      <c r="I31" s="39">
        <v>150</v>
      </c>
      <c r="O31" s="2"/>
      <c r="P31" s="2"/>
      <c r="Q31" s="2"/>
      <c r="R31" s="2"/>
      <c r="Y31" s="7" t="s">
        <v>184</v>
      </c>
      <c r="Z31" s="6">
        <v>6</v>
      </c>
    </row>
    <row r="32" spans="2:26" ht="16.5" thickTop="1" thickBot="1" x14ac:dyDescent="0.3">
      <c r="B32" s="26" t="s">
        <v>42</v>
      </c>
      <c r="C32" s="26">
        <v>245</v>
      </c>
      <c r="D32" s="16"/>
      <c r="E32" s="16"/>
      <c r="F32" s="26" t="s">
        <v>72</v>
      </c>
      <c r="G32" s="29">
        <v>180</v>
      </c>
      <c r="H32" s="38" t="s">
        <v>36</v>
      </c>
      <c r="I32" s="39">
        <v>275</v>
      </c>
      <c r="O32" s="2"/>
      <c r="P32" s="2"/>
      <c r="Y32" s="7" t="s">
        <v>185</v>
      </c>
      <c r="Z32" s="6">
        <v>89</v>
      </c>
    </row>
    <row r="33" spans="2:26" ht="16.5" thickTop="1" thickBot="1" x14ac:dyDescent="0.3">
      <c r="B33" s="26" t="s">
        <v>49</v>
      </c>
      <c r="C33" s="26">
        <v>200</v>
      </c>
      <c r="D33" s="16"/>
      <c r="E33" s="16"/>
      <c r="F33" s="26" t="s">
        <v>57</v>
      </c>
      <c r="G33" s="29">
        <v>275</v>
      </c>
      <c r="H33" s="38" t="s">
        <v>104</v>
      </c>
      <c r="I33" s="39">
        <v>190</v>
      </c>
      <c r="Y33" s="7" t="s">
        <v>186</v>
      </c>
      <c r="Z33" s="6">
        <v>7</v>
      </c>
    </row>
    <row r="34" spans="2:26" ht="16.5" thickTop="1" thickBot="1" x14ac:dyDescent="0.3">
      <c r="B34" s="26" t="s">
        <v>31</v>
      </c>
      <c r="C34" s="26">
        <v>240</v>
      </c>
      <c r="D34" s="16"/>
      <c r="E34" s="16"/>
      <c r="F34" s="26" t="s">
        <v>78</v>
      </c>
      <c r="G34" s="29">
        <v>215</v>
      </c>
      <c r="H34" s="38" t="s">
        <v>109</v>
      </c>
      <c r="I34" s="39">
        <v>195</v>
      </c>
      <c r="Y34" s="7" t="s">
        <v>187</v>
      </c>
      <c r="Z34" s="6">
        <v>11</v>
      </c>
    </row>
    <row r="35" spans="2:26" ht="16.5" thickTop="1" thickBot="1" x14ac:dyDescent="0.3">
      <c r="B35" s="26" t="s">
        <v>55</v>
      </c>
      <c r="C35" s="26">
        <v>215</v>
      </c>
      <c r="D35" s="16"/>
      <c r="E35" s="16"/>
      <c r="F35" s="26" t="s">
        <v>90</v>
      </c>
      <c r="G35" s="29">
        <v>225</v>
      </c>
      <c r="H35" s="38" t="s">
        <v>75</v>
      </c>
      <c r="I35" s="39">
        <v>195</v>
      </c>
      <c r="Y35" s="7" t="s">
        <v>188</v>
      </c>
      <c r="Z35" s="6">
        <v>22</v>
      </c>
    </row>
    <row r="36" spans="2:26" ht="16.5" thickTop="1" thickBot="1" x14ac:dyDescent="0.3">
      <c r="B36" s="26" t="s">
        <v>38</v>
      </c>
      <c r="C36" s="26">
        <v>300</v>
      </c>
      <c r="D36" s="16"/>
      <c r="E36" s="16"/>
      <c r="F36" s="26" t="s">
        <v>73</v>
      </c>
      <c r="G36" s="29">
        <v>220</v>
      </c>
      <c r="H36" s="38" t="s">
        <v>51</v>
      </c>
      <c r="I36" s="39">
        <v>200</v>
      </c>
      <c r="Y36" s="7" t="s">
        <v>189</v>
      </c>
      <c r="Z36" s="6">
        <v>4</v>
      </c>
    </row>
    <row r="37" spans="2:26" ht="16.5" thickTop="1" thickBot="1" x14ac:dyDescent="0.3">
      <c r="B37" s="26" t="s">
        <v>14</v>
      </c>
      <c r="C37" s="27">
        <v>300</v>
      </c>
      <c r="D37" s="16"/>
      <c r="E37" s="16"/>
      <c r="F37" s="26" t="s">
        <v>96</v>
      </c>
      <c r="G37" s="29">
        <v>200</v>
      </c>
      <c r="H37" s="38" t="s">
        <v>110</v>
      </c>
      <c r="I37" s="39">
        <v>180</v>
      </c>
      <c r="Y37" s="7" t="s">
        <v>190</v>
      </c>
      <c r="Z37" s="6">
        <v>9</v>
      </c>
    </row>
    <row r="38" spans="2:26" ht="16.5" thickTop="1" thickBot="1" x14ac:dyDescent="0.3">
      <c r="B38" s="26" t="s">
        <v>32</v>
      </c>
      <c r="C38" s="26">
        <v>230</v>
      </c>
      <c r="D38" s="16"/>
      <c r="E38" s="16"/>
      <c r="F38" s="26" t="s">
        <v>100</v>
      </c>
      <c r="G38" s="29">
        <v>200</v>
      </c>
      <c r="H38" s="38" t="s">
        <v>56</v>
      </c>
      <c r="I38" s="39">
        <v>200</v>
      </c>
      <c r="Y38" s="7" t="s">
        <v>191</v>
      </c>
      <c r="Z38" s="6">
        <v>30</v>
      </c>
    </row>
    <row r="39" spans="2:26" ht="31.5" thickTop="1" thickBot="1" x14ac:dyDescent="0.3">
      <c r="B39" s="26" t="s">
        <v>17</v>
      </c>
      <c r="C39" s="26">
        <v>250</v>
      </c>
      <c r="D39" s="16"/>
      <c r="E39" s="16"/>
      <c r="F39" s="26" t="s">
        <v>83</v>
      </c>
      <c r="G39" s="29">
        <v>175</v>
      </c>
      <c r="H39" s="38" t="s">
        <v>23</v>
      </c>
      <c r="I39" s="39">
        <v>215</v>
      </c>
      <c r="Y39" s="7" t="s">
        <v>192</v>
      </c>
      <c r="Z39" s="6">
        <v>63</v>
      </c>
    </row>
    <row r="40" spans="2:26" ht="16.5" thickTop="1" thickBot="1" x14ac:dyDescent="0.3">
      <c r="B40" s="26" t="s">
        <v>20</v>
      </c>
      <c r="C40" s="26">
        <v>270</v>
      </c>
      <c r="D40" s="16"/>
      <c r="E40" s="16"/>
      <c r="F40" s="26" t="s">
        <v>88</v>
      </c>
      <c r="G40" s="29">
        <v>220</v>
      </c>
      <c r="H40" s="38" t="s">
        <v>98</v>
      </c>
      <c r="I40" s="39">
        <v>200</v>
      </c>
      <c r="Y40" s="7" t="s">
        <v>193</v>
      </c>
      <c r="Z40" s="6">
        <v>62</v>
      </c>
    </row>
    <row r="41" spans="2:26" ht="16.5" thickTop="1" thickBot="1" x14ac:dyDescent="0.3">
      <c r="B41" s="26" t="s">
        <v>275</v>
      </c>
      <c r="C41" s="26">
        <v>245</v>
      </c>
      <c r="D41" s="16"/>
      <c r="E41" s="16"/>
      <c r="F41" s="26" t="s">
        <v>87</v>
      </c>
      <c r="G41" s="29">
        <v>215</v>
      </c>
      <c r="H41" s="38" t="s">
        <v>128</v>
      </c>
      <c r="I41" s="39">
        <v>150</v>
      </c>
      <c r="Y41" s="7" t="s">
        <v>194</v>
      </c>
      <c r="Z41" s="6">
        <v>161</v>
      </c>
    </row>
    <row r="42" spans="2:26" ht="31.5" thickTop="1" thickBot="1" x14ac:dyDescent="0.3">
      <c r="B42" s="26" t="s">
        <v>27</v>
      </c>
      <c r="C42" s="26">
        <v>200</v>
      </c>
      <c r="D42" s="16"/>
      <c r="E42" s="16"/>
      <c r="F42" s="26" t="s">
        <v>71</v>
      </c>
      <c r="G42" s="29">
        <v>150</v>
      </c>
      <c r="H42" s="38" t="s">
        <v>111</v>
      </c>
      <c r="I42" s="39">
        <v>200</v>
      </c>
      <c r="Y42" s="7" t="s">
        <v>195</v>
      </c>
      <c r="Z42" s="6">
        <v>14</v>
      </c>
    </row>
    <row r="43" spans="2:26" ht="16.5" thickTop="1" thickBot="1" x14ac:dyDescent="0.3">
      <c r="B43" s="26" t="s">
        <v>16</v>
      </c>
      <c r="C43" s="26">
        <v>275</v>
      </c>
      <c r="D43" s="16"/>
      <c r="E43" s="16"/>
      <c r="F43" s="26" t="s">
        <v>61</v>
      </c>
      <c r="G43" s="29">
        <v>240</v>
      </c>
      <c r="H43" s="38" t="s">
        <v>132</v>
      </c>
      <c r="I43" s="39">
        <v>140</v>
      </c>
      <c r="Y43" s="7" t="s">
        <v>196</v>
      </c>
      <c r="Z43" s="6">
        <v>8</v>
      </c>
    </row>
    <row r="44" spans="2:26" ht="16.5" thickTop="1" thickBot="1" x14ac:dyDescent="0.3">
      <c r="B44" s="26" t="s">
        <v>46</v>
      </c>
      <c r="C44" s="26">
        <v>225</v>
      </c>
      <c r="D44" s="16"/>
      <c r="E44" s="16"/>
      <c r="F44" s="26" t="s">
        <v>76</v>
      </c>
      <c r="G44" s="29">
        <v>195</v>
      </c>
      <c r="H44" s="38" t="s">
        <v>60</v>
      </c>
      <c r="I44" s="39">
        <v>300</v>
      </c>
      <c r="Y44" s="7" t="s">
        <v>197</v>
      </c>
      <c r="Z44" s="6">
        <v>6</v>
      </c>
    </row>
    <row r="45" spans="2:26" ht="31.5" thickTop="1" thickBot="1" x14ac:dyDescent="0.3">
      <c r="B45" s="26" t="s">
        <v>276</v>
      </c>
      <c r="C45" s="26">
        <v>260</v>
      </c>
      <c r="D45" s="16"/>
      <c r="E45" s="16"/>
      <c r="F45" s="26" t="s">
        <v>106</v>
      </c>
      <c r="G45" s="37"/>
      <c r="H45" s="38" t="s">
        <v>101</v>
      </c>
      <c r="I45" s="39">
        <v>190</v>
      </c>
      <c r="Y45" s="7" t="s">
        <v>198</v>
      </c>
      <c r="Z45" s="6">
        <v>13</v>
      </c>
    </row>
    <row r="46" spans="2:26" ht="16.5" thickTop="1" thickBot="1" x14ac:dyDescent="0.3">
      <c r="B46" s="26" t="s">
        <v>28</v>
      </c>
      <c r="C46" s="26">
        <v>275</v>
      </c>
      <c r="D46" s="16"/>
      <c r="E46" s="16"/>
      <c r="F46" s="26" t="s">
        <v>95</v>
      </c>
      <c r="G46" s="29"/>
      <c r="H46" s="38" t="s">
        <v>137</v>
      </c>
      <c r="I46" s="39">
        <v>130</v>
      </c>
      <c r="Y46" s="7" t="s">
        <v>199</v>
      </c>
      <c r="Z46" s="6">
        <v>26</v>
      </c>
    </row>
    <row r="47" spans="2:26" ht="16.5" thickTop="1" thickBot="1" x14ac:dyDescent="0.3">
      <c r="B47" s="26" t="s">
        <v>29</v>
      </c>
      <c r="C47" s="26">
        <v>265</v>
      </c>
      <c r="D47" s="16"/>
      <c r="E47" s="16"/>
      <c r="F47" s="26" t="s">
        <v>85</v>
      </c>
      <c r="G47" s="29">
        <v>230</v>
      </c>
      <c r="H47" s="38" t="s">
        <v>45</v>
      </c>
      <c r="I47" s="39">
        <v>225</v>
      </c>
      <c r="Y47" s="5" t="s">
        <v>201</v>
      </c>
      <c r="Z47" s="6">
        <v>500</v>
      </c>
    </row>
    <row r="48" spans="2:26" ht="16.5" thickTop="1" thickBot="1" x14ac:dyDescent="0.3">
      <c r="B48" s="26" t="s">
        <v>13</v>
      </c>
      <c r="C48" s="26">
        <v>275</v>
      </c>
      <c r="D48" s="16"/>
      <c r="E48" s="16"/>
      <c r="F48" s="26" t="s">
        <v>99</v>
      </c>
      <c r="G48" s="29">
        <v>190</v>
      </c>
      <c r="H48" s="38" t="s">
        <v>120</v>
      </c>
      <c r="I48" s="39">
        <v>225</v>
      </c>
      <c r="Y48" s="5" t="s">
        <v>202</v>
      </c>
      <c r="Z48" s="6">
        <v>275</v>
      </c>
    </row>
    <row r="49" spans="2:26" ht="16.5" thickTop="1" thickBot="1" x14ac:dyDescent="0.3">
      <c r="B49" s="26" t="s">
        <v>35</v>
      </c>
      <c r="C49" s="28">
        <v>245</v>
      </c>
      <c r="D49" s="16"/>
      <c r="E49" s="16"/>
      <c r="F49" s="26" t="s">
        <v>84</v>
      </c>
      <c r="G49" s="29">
        <v>250</v>
      </c>
      <c r="H49" s="38" t="s">
        <v>113</v>
      </c>
      <c r="I49" s="39">
        <v>175</v>
      </c>
      <c r="Y49" s="7" t="s">
        <v>203</v>
      </c>
      <c r="Z49" s="6">
        <v>398</v>
      </c>
    </row>
    <row r="50" spans="2:26" ht="16.5" thickTop="1" thickBot="1" x14ac:dyDescent="0.3">
      <c r="B50" s="26" t="s">
        <v>41</v>
      </c>
      <c r="C50" s="28">
        <v>225</v>
      </c>
      <c r="D50" s="16"/>
      <c r="E50" s="16"/>
      <c r="F50" s="26" t="s">
        <v>66</v>
      </c>
      <c r="G50" s="29">
        <v>300</v>
      </c>
      <c r="H50" s="38" t="s">
        <v>37</v>
      </c>
      <c r="I50" s="39">
        <v>215</v>
      </c>
      <c r="Y50" s="7" t="s">
        <v>204</v>
      </c>
      <c r="Z50" s="6">
        <v>368</v>
      </c>
    </row>
    <row r="51" spans="2:26" ht="16.5" thickTop="1" thickBot="1" x14ac:dyDescent="0.3">
      <c r="B51" s="26" t="s">
        <v>39</v>
      </c>
      <c r="C51" s="28">
        <v>230</v>
      </c>
      <c r="D51" s="16"/>
      <c r="E51" s="16"/>
      <c r="F51" s="26" t="s">
        <v>77</v>
      </c>
      <c r="G51" s="29">
        <v>215</v>
      </c>
      <c r="H51" s="38" t="s">
        <v>102</v>
      </c>
      <c r="I51" s="39">
        <v>200</v>
      </c>
      <c r="Y51" s="7" t="s">
        <v>205</v>
      </c>
      <c r="Z51" s="6">
        <v>400</v>
      </c>
    </row>
    <row r="52" spans="2:26" ht="31.5" thickTop="1" thickBot="1" x14ac:dyDescent="0.3">
      <c r="B52" s="26" t="s">
        <v>277</v>
      </c>
      <c r="C52" s="28">
        <v>275</v>
      </c>
      <c r="D52" s="16"/>
      <c r="E52" s="16"/>
      <c r="F52" s="26" t="s">
        <v>62</v>
      </c>
      <c r="G52" s="29">
        <v>250</v>
      </c>
      <c r="H52" s="38" t="s">
        <v>24</v>
      </c>
      <c r="I52" s="39">
        <v>265</v>
      </c>
      <c r="Y52" s="7" t="s">
        <v>206</v>
      </c>
      <c r="Z52" s="6">
        <v>340</v>
      </c>
    </row>
    <row r="53" spans="2:26" ht="16.5" thickTop="1" thickBot="1" x14ac:dyDescent="0.3">
      <c r="B53" s="26" t="s">
        <v>18</v>
      </c>
      <c r="C53" s="28">
        <v>275</v>
      </c>
      <c r="D53" s="16"/>
      <c r="E53" s="16"/>
      <c r="F53" s="26" t="s">
        <v>70</v>
      </c>
      <c r="G53" s="29">
        <v>260</v>
      </c>
      <c r="H53" s="38" t="s">
        <v>40</v>
      </c>
      <c r="I53" s="39">
        <v>250</v>
      </c>
      <c r="Y53" s="7" t="s">
        <v>207</v>
      </c>
      <c r="Z53" s="6">
        <v>240</v>
      </c>
    </row>
    <row r="54" spans="2:26" ht="16.5" thickTop="1" thickBot="1" x14ac:dyDescent="0.3">
      <c r="B54" s="19"/>
      <c r="C54" s="25"/>
      <c r="D54" s="16"/>
      <c r="E54" s="16"/>
      <c r="F54" s="26" t="s">
        <v>86</v>
      </c>
      <c r="G54" s="29">
        <v>200</v>
      </c>
      <c r="H54" s="38" t="s">
        <v>74</v>
      </c>
      <c r="I54" s="39">
        <v>220</v>
      </c>
      <c r="Y54" s="7" t="s">
        <v>208</v>
      </c>
      <c r="Z54" s="6">
        <v>140</v>
      </c>
    </row>
    <row r="55" spans="2:26" ht="16.5" thickTop="1" thickBot="1" x14ac:dyDescent="0.3">
      <c r="B55" s="20"/>
      <c r="C55" s="21"/>
      <c r="D55" s="16"/>
      <c r="E55" s="16"/>
      <c r="F55" s="26" t="s">
        <v>67</v>
      </c>
      <c r="G55" s="29">
        <v>200</v>
      </c>
      <c r="H55" s="38" t="s">
        <v>89</v>
      </c>
      <c r="I55" s="39">
        <v>190</v>
      </c>
      <c r="Y55" s="7" t="s">
        <v>209</v>
      </c>
      <c r="Z55" s="6">
        <v>330</v>
      </c>
    </row>
    <row r="56" spans="2:26" ht="16.5" thickTop="1" thickBot="1" x14ac:dyDescent="0.3">
      <c r="B56" s="20"/>
      <c r="C56" s="21"/>
      <c r="D56" s="16"/>
      <c r="E56" s="16"/>
      <c r="F56" s="26" t="s">
        <v>82</v>
      </c>
      <c r="G56" s="37">
        <v>200</v>
      </c>
      <c r="H56" s="38" t="s">
        <v>94</v>
      </c>
      <c r="I56" s="39">
        <v>225</v>
      </c>
      <c r="Y56" s="7" t="s">
        <v>210</v>
      </c>
      <c r="Z56" s="6">
        <v>350</v>
      </c>
    </row>
    <row r="57" spans="2:26" ht="16.5" thickTop="1" thickBot="1" x14ac:dyDescent="0.3">
      <c r="B57" s="20"/>
      <c r="C57" s="21"/>
      <c r="D57" s="16"/>
      <c r="E57" s="16"/>
      <c r="F57" s="26" t="s">
        <v>81</v>
      </c>
      <c r="G57" s="29">
        <v>200</v>
      </c>
      <c r="H57" s="38" t="s">
        <v>108</v>
      </c>
      <c r="I57" s="40"/>
      <c r="Y57" s="7" t="s">
        <v>211</v>
      </c>
      <c r="Z57" s="6">
        <v>165</v>
      </c>
    </row>
    <row r="58" spans="2:26" ht="16.5" thickTop="1" thickBot="1" x14ac:dyDescent="0.3">
      <c r="B58" s="20"/>
      <c r="C58" s="21"/>
      <c r="D58" s="16"/>
      <c r="E58" s="16"/>
      <c r="F58" s="26" t="s">
        <v>79</v>
      </c>
      <c r="G58" s="37">
        <v>165</v>
      </c>
      <c r="H58" s="38" t="s">
        <v>119</v>
      </c>
      <c r="I58" s="39">
        <v>200</v>
      </c>
      <c r="Y58" s="7" t="s">
        <v>200</v>
      </c>
      <c r="Z58" s="6">
        <v>200</v>
      </c>
    </row>
    <row r="59" spans="2:26" ht="16.5" thickTop="1" thickBot="1" x14ac:dyDescent="0.3">
      <c r="B59" s="20"/>
      <c r="C59" s="21"/>
      <c r="D59" s="16"/>
      <c r="E59" s="16"/>
      <c r="F59" s="26" t="s">
        <v>91</v>
      </c>
      <c r="G59" s="29">
        <v>190</v>
      </c>
      <c r="H59" s="38" t="s">
        <v>105</v>
      </c>
      <c r="I59" s="39">
        <v>230</v>
      </c>
      <c r="Y59" s="7" t="s">
        <v>212</v>
      </c>
      <c r="Z59" s="6">
        <v>71</v>
      </c>
    </row>
    <row r="60" spans="2:26" ht="16.5" thickTop="1" thickBot="1" x14ac:dyDescent="0.3">
      <c r="B60" s="20"/>
      <c r="C60" s="21"/>
      <c r="D60" s="16"/>
      <c r="E60" s="16"/>
      <c r="F60" s="26" t="s">
        <v>64</v>
      </c>
      <c r="G60" s="29">
        <v>200</v>
      </c>
      <c r="H60" s="38" t="s">
        <v>52</v>
      </c>
      <c r="I60" s="39">
        <v>215</v>
      </c>
      <c r="Y60" s="7" t="s">
        <v>213</v>
      </c>
      <c r="Z60" s="6">
        <v>20</v>
      </c>
    </row>
    <row r="61" spans="2:26" ht="16.5" thickTop="1" thickBot="1" x14ac:dyDescent="0.3">
      <c r="B61" s="20"/>
      <c r="C61" s="21"/>
      <c r="D61" s="16"/>
      <c r="E61" s="16"/>
      <c r="F61" s="26" t="s">
        <v>59</v>
      </c>
      <c r="G61" s="29">
        <v>250</v>
      </c>
      <c r="H61" s="38" t="s">
        <v>93</v>
      </c>
      <c r="I61" s="39">
        <v>265</v>
      </c>
      <c r="Y61" s="7" t="s">
        <v>214</v>
      </c>
      <c r="Z61" s="6">
        <v>42</v>
      </c>
    </row>
    <row r="62" spans="2:26" ht="16.5" thickTop="1" thickBot="1" x14ac:dyDescent="0.3">
      <c r="B62" s="20"/>
      <c r="C62" s="21"/>
      <c r="D62" s="16"/>
      <c r="E62" s="16"/>
      <c r="F62" s="16"/>
      <c r="G62" s="16"/>
      <c r="H62" s="38" t="s">
        <v>114</v>
      </c>
      <c r="I62" s="39">
        <v>150</v>
      </c>
      <c r="Y62" s="7" t="s">
        <v>215</v>
      </c>
      <c r="Z62" s="6">
        <v>268</v>
      </c>
    </row>
    <row r="63" spans="2:26" ht="16.5" thickTop="1" thickBot="1" x14ac:dyDescent="0.3">
      <c r="B63" s="20"/>
      <c r="C63" s="21"/>
      <c r="D63" s="16"/>
      <c r="E63" s="16"/>
      <c r="F63" s="16"/>
      <c r="G63" s="16"/>
      <c r="H63" s="38" t="s">
        <v>121</v>
      </c>
      <c r="I63" s="39">
        <v>225</v>
      </c>
      <c r="Y63" s="7" t="s">
        <v>216</v>
      </c>
      <c r="Z63" s="6">
        <v>451</v>
      </c>
    </row>
    <row r="64" spans="2:26" ht="16.5" thickTop="1" thickBot="1" x14ac:dyDescent="0.3">
      <c r="B64" s="20"/>
      <c r="C64" s="21"/>
      <c r="D64" s="16"/>
      <c r="E64" s="16"/>
      <c r="F64" s="16"/>
      <c r="G64" s="16"/>
      <c r="H64" s="38" t="s">
        <v>72</v>
      </c>
      <c r="I64" s="39">
        <v>180</v>
      </c>
      <c r="Y64" s="7" t="s">
        <v>217</v>
      </c>
      <c r="Z64" s="6">
        <v>420</v>
      </c>
    </row>
    <row r="65" spans="2:26" ht="16.5" thickTop="1" thickBot="1" x14ac:dyDescent="0.3">
      <c r="B65" s="20"/>
      <c r="C65" s="21"/>
      <c r="D65" s="16"/>
      <c r="E65" s="16"/>
      <c r="F65" s="16"/>
      <c r="G65" s="16"/>
      <c r="H65" s="38" t="s">
        <v>25</v>
      </c>
      <c r="I65" s="39">
        <v>275</v>
      </c>
      <c r="Y65" s="4" t="s">
        <v>218</v>
      </c>
      <c r="Z65" s="10">
        <v>77</v>
      </c>
    </row>
    <row r="66" spans="2:26" ht="16.5" thickTop="1" thickBot="1" x14ac:dyDescent="0.3">
      <c r="B66" s="20"/>
      <c r="C66" s="21"/>
      <c r="D66" s="16"/>
      <c r="E66" s="16"/>
      <c r="F66" s="16"/>
      <c r="G66" s="16"/>
      <c r="H66" s="38" t="s">
        <v>57</v>
      </c>
      <c r="I66" s="39">
        <v>275</v>
      </c>
      <c r="Y66" s="4" t="s">
        <v>219</v>
      </c>
      <c r="Z66" s="10">
        <v>100</v>
      </c>
    </row>
    <row r="67" spans="2:26" ht="16.5" thickTop="1" thickBot="1" x14ac:dyDescent="0.3">
      <c r="B67" s="20"/>
      <c r="C67" s="21"/>
      <c r="D67" s="16"/>
      <c r="E67" s="16"/>
      <c r="F67" s="16"/>
      <c r="G67" s="16"/>
      <c r="H67" s="38" t="s">
        <v>127</v>
      </c>
      <c r="I67" s="39">
        <v>190</v>
      </c>
      <c r="Y67" s="4" t="s">
        <v>220</v>
      </c>
      <c r="Z67" s="10">
        <v>63</v>
      </c>
    </row>
    <row r="68" spans="2:26" ht="16.5" thickTop="1" thickBot="1" x14ac:dyDescent="0.3">
      <c r="B68" s="20"/>
      <c r="C68" s="21"/>
      <c r="D68" s="16"/>
      <c r="E68" s="16"/>
      <c r="F68" s="16"/>
      <c r="G68" s="16"/>
      <c r="H68" s="38" t="s">
        <v>78</v>
      </c>
      <c r="I68" s="39">
        <v>215</v>
      </c>
      <c r="Y68" s="4" t="s">
        <v>221</v>
      </c>
      <c r="Z68" s="10">
        <v>75</v>
      </c>
    </row>
    <row r="69" spans="2:26" ht="16.5" thickTop="1" thickBot="1" x14ac:dyDescent="0.3">
      <c r="B69" s="20"/>
      <c r="C69" s="21"/>
      <c r="D69" s="16"/>
      <c r="E69" s="16"/>
      <c r="F69" s="16"/>
      <c r="G69" s="16"/>
      <c r="H69" s="38" t="s">
        <v>44</v>
      </c>
      <c r="I69" s="40"/>
      <c r="Y69" s="4" t="s">
        <v>222</v>
      </c>
      <c r="Z69" s="10">
        <v>67</v>
      </c>
    </row>
    <row r="70" spans="2:26" ht="16.5" thickTop="1" thickBot="1" x14ac:dyDescent="0.3">
      <c r="B70" s="20"/>
      <c r="C70" s="21"/>
      <c r="D70" s="16"/>
      <c r="E70" s="16"/>
      <c r="F70" s="16"/>
      <c r="G70" s="16"/>
      <c r="H70" s="38" t="s">
        <v>274</v>
      </c>
      <c r="I70" s="39">
        <v>350</v>
      </c>
      <c r="Y70" s="4" t="s">
        <v>223</v>
      </c>
      <c r="Z70" s="10">
        <v>61</v>
      </c>
    </row>
    <row r="71" spans="2:26" ht="16.5" thickTop="1" thickBot="1" x14ac:dyDescent="0.3">
      <c r="B71" s="20"/>
      <c r="C71" s="21"/>
      <c r="D71" s="16"/>
      <c r="E71" s="16"/>
      <c r="F71" s="16"/>
      <c r="G71" s="16"/>
      <c r="H71" s="38" t="s">
        <v>48</v>
      </c>
      <c r="I71" s="39">
        <v>245</v>
      </c>
      <c r="Y71" s="11" t="s">
        <v>224</v>
      </c>
      <c r="Z71" s="10">
        <v>29</v>
      </c>
    </row>
    <row r="72" spans="2:26" ht="16.5" thickTop="1" thickBot="1" x14ac:dyDescent="0.3">
      <c r="B72" s="20"/>
      <c r="C72" s="21"/>
      <c r="D72" s="16"/>
      <c r="E72" s="16"/>
      <c r="F72" s="16"/>
      <c r="G72" s="16"/>
      <c r="H72" s="38" t="s">
        <v>90</v>
      </c>
      <c r="I72" s="39">
        <v>225</v>
      </c>
      <c r="Y72" s="11" t="s">
        <v>225</v>
      </c>
      <c r="Z72" s="10">
        <v>32</v>
      </c>
    </row>
    <row r="73" spans="2:26" ht="16.5" thickTop="1" thickBot="1" x14ac:dyDescent="0.3">
      <c r="B73" s="20"/>
      <c r="C73" s="21"/>
      <c r="D73" s="16"/>
      <c r="E73" s="16"/>
      <c r="F73" s="16"/>
      <c r="G73" s="16"/>
      <c r="H73" s="38" t="s">
        <v>73</v>
      </c>
      <c r="I73" s="39">
        <v>220</v>
      </c>
      <c r="Y73" s="11" t="s">
        <v>226</v>
      </c>
      <c r="Z73" s="10">
        <v>32</v>
      </c>
    </row>
    <row r="74" spans="2:26" ht="16.5" thickTop="1" thickBot="1" x14ac:dyDescent="0.3">
      <c r="B74" s="20"/>
      <c r="C74" s="21"/>
      <c r="D74" s="16"/>
      <c r="E74" s="16"/>
      <c r="F74" s="16"/>
      <c r="G74" s="16"/>
      <c r="H74" s="38" t="s">
        <v>43</v>
      </c>
      <c r="I74" s="39">
        <v>225</v>
      </c>
      <c r="Y74" s="11" t="s">
        <v>227</v>
      </c>
      <c r="Z74" s="10">
        <v>39</v>
      </c>
    </row>
    <row r="75" spans="2:26" ht="16.5" thickTop="1" thickBot="1" x14ac:dyDescent="0.3">
      <c r="B75" s="20"/>
      <c r="C75" s="21"/>
      <c r="D75" s="16"/>
      <c r="E75" s="16"/>
      <c r="F75" s="16"/>
      <c r="G75" s="16"/>
      <c r="H75" s="38" t="s">
        <v>54</v>
      </c>
      <c r="I75" s="39">
        <v>200</v>
      </c>
      <c r="Y75" s="12" t="s">
        <v>228</v>
      </c>
      <c r="Z75" s="12">
        <v>111</v>
      </c>
    </row>
    <row r="76" spans="2:26" ht="16.5" thickTop="1" thickBot="1" x14ac:dyDescent="0.3">
      <c r="B76" s="20"/>
      <c r="C76" s="22"/>
      <c r="H76" s="38" t="s">
        <v>96</v>
      </c>
      <c r="I76" s="39">
        <v>200</v>
      </c>
      <c r="Y76" s="12" t="s">
        <v>138</v>
      </c>
      <c r="Z76" s="12">
        <v>103</v>
      </c>
    </row>
    <row r="77" spans="2:26" ht="16.5" thickTop="1" thickBot="1" x14ac:dyDescent="0.3">
      <c r="B77" s="20"/>
      <c r="C77" s="22"/>
      <c r="H77" s="38" t="s">
        <v>53</v>
      </c>
      <c r="I77" s="39">
        <v>215</v>
      </c>
      <c r="Y77" s="12" t="s">
        <v>229</v>
      </c>
      <c r="Z77" s="12">
        <v>268</v>
      </c>
    </row>
    <row r="78" spans="2:26" ht="16.5" thickTop="1" thickBot="1" x14ac:dyDescent="0.3">
      <c r="B78" s="20"/>
      <c r="C78" s="22"/>
      <c r="H78" s="38" t="s">
        <v>125</v>
      </c>
      <c r="I78" s="39">
        <v>150</v>
      </c>
      <c r="Y78" s="12" t="s">
        <v>230</v>
      </c>
      <c r="Z78" s="12">
        <v>133</v>
      </c>
    </row>
    <row r="79" spans="2:26" ht="16.5" thickTop="1" thickBot="1" x14ac:dyDescent="0.3">
      <c r="B79" s="20"/>
      <c r="C79" s="22"/>
      <c r="H79" s="38" t="s">
        <v>100</v>
      </c>
      <c r="I79" s="39">
        <v>200</v>
      </c>
      <c r="Y79" s="12" t="s">
        <v>231</v>
      </c>
      <c r="Z79" s="12">
        <v>70</v>
      </c>
    </row>
    <row r="80" spans="2:26" ht="16.5" thickTop="1" thickBot="1" x14ac:dyDescent="0.3">
      <c r="B80" s="20"/>
      <c r="C80" s="22"/>
      <c r="H80" s="38" t="s">
        <v>134</v>
      </c>
      <c r="I80" s="39">
        <v>140</v>
      </c>
      <c r="Y80" s="12" t="s">
        <v>233</v>
      </c>
      <c r="Z80" s="12">
        <v>118</v>
      </c>
    </row>
    <row r="81" spans="2:26" ht="16.5" thickTop="1" thickBot="1" x14ac:dyDescent="0.3">
      <c r="B81" s="20"/>
      <c r="C81" s="22"/>
      <c r="H81" s="38" t="s">
        <v>19</v>
      </c>
      <c r="I81" s="39">
        <v>280</v>
      </c>
      <c r="Y81" s="12" t="s">
        <v>234</v>
      </c>
      <c r="Z81" s="12">
        <v>227</v>
      </c>
    </row>
    <row r="82" spans="2:26" ht="16.5" thickTop="1" thickBot="1" x14ac:dyDescent="0.3">
      <c r="B82" s="20"/>
      <c r="C82" s="22"/>
      <c r="H82" s="38" t="s">
        <v>42</v>
      </c>
      <c r="I82" s="39">
        <v>245</v>
      </c>
      <c r="Y82" s="12" t="s">
        <v>235</v>
      </c>
      <c r="Z82" s="12">
        <v>93</v>
      </c>
    </row>
    <row r="83" spans="2:26" ht="15.75" thickTop="1" x14ac:dyDescent="0.25">
      <c r="B83" s="20"/>
      <c r="C83" s="22"/>
      <c r="H83" s="38" t="s">
        <v>112</v>
      </c>
      <c r="I83" s="39">
        <v>175</v>
      </c>
    </row>
    <row r="84" spans="2:26" x14ac:dyDescent="0.25">
      <c r="B84" s="20"/>
      <c r="C84" s="22"/>
      <c r="H84" s="38" t="s">
        <v>83</v>
      </c>
      <c r="I84" s="39">
        <v>175</v>
      </c>
    </row>
    <row r="85" spans="2:26" x14ac:dyDescent="0.25">
      <c r="B85" s="20"/>
      <c r="C85" s="22"/>
      <c r="H85" s="38" t="s">
        <v>49</v>
      </c>
      <c r="I85" s="39">
        <v>200</v>
      </c>
    </row>
    <row r="86" spans="2:26" x14ac:dyDescent="0.25">
      <c r="B86" s="20"/>
      <c r="C86" s="22"/>
      <c r="H86" s="38" t="s">
        <v>88</v>
      </c>
      <c r="I86" s="39">
        <v>220</v>
      </c>
    </row>
    <row r="87" spans="2:26" x14ac:dyDescent="0.25">
      <c r="B87" s="20"/>
      <c r="C87" s="22"/>
      <c r="H87" s="38" t="s">
        <v>87</v>
      </c>
      <c r="I87" s="39">
        <v>215</v>
      </c>
    </row>
    <row r="88" spans="2:26" x14ac:dyDescent="0.25">
      <c r="B88" s="20"/>
      <c r="C88" s="22"/>
      <c r="H88" s="38" t="s">
        <v>71</v>
      </c>
      <c r="I88" s="39">
        <v>150</v>
      </c>
    </row>
    <row r="89" spans="2:26" x14ac:dyDescent="0.25">
      <c r="B89" s="20"/>
      <c r="C89" s="22"/>
      <c r="H89" s="38" t="s">
        <v>31</v>
      </c>
      <c r="I89" s="39">
        <v>240</v>
      </c>
    </row>
    <row r="90" spans="2:26" x14ac:dyDescent="0.25">
      <c r="B90" s="20"/>
      <c r="C90" s="23"/>
      <c r="H90" s="38" t="s">
        <v>55</v>
      </c>
      <c r="I90" s="39">
        <v>215</v>
      </c>
    </row>
    <row r="91" spans="2:26" x14ac:dyDescent="0.25">
      <c r="B91" s="20"/>
      <c r="C91" s="22"/>
      <c r="H91" s="38" t="s">
        <v>38</v>
      </c>
      <c r="I91" s="39">
        <v>300</v>
      </c>
    </row>
    <row r="92" spans="2:26" x14ac:dyDescent="0.25">
      <c r="B92" s="20"/>
      <c r="C92" s="22"/>
      <c r="H92" s="38" t="s">
        <v>61</v>
      </c>
      <c r="I92" s="39">
        <v>240</v>
      </c>
    </row>
    <row r="93" spans="2:26" x14ac:dyDescent="0.25">
      <c r="B93" s="20"/>
      <c r="C93" s="22"/>
      <c r="H93" s="38" t="s">
        <v>14</v>
      </c>
      <c r="I93" s="39">
        <v>300</v>
      </c>
    </row>
    <row r="94" spans="2:26" x14ac:dyDescent="0.25">
      <c r="B94" s="20"/>
      <c r="C94" s="22"/>
      <c r="H94" s="38" t="s">
        <v>76</v>
      </c>
      <c r="I94" s="39">
        <v>195</v>
      </c>
    </row>
    <row r="95" spans="2:26" x14ac:dyDescent="0.25">
      <c r="B95" s="20"/>
      <c r="C95" s="22"/>
      <c r="H95" s="38" t="s">
        <v>106</v>
      </c>
      <c r="I95" s="40"/>
    </row>
    <row r="96" spans="2:26" x14ac:dyDescent="0.25">
      <c r="B96" s="20"/>
      <c r="C96" s="22"/>
      <c r="H96" s="38" t="s">
        <v>95</v>
      </c>
      <c r="I96" s="40"/>
    </row>
    <row r="97" spans="2:9" x14ac:dyDescent="0.25">
      <c r="B97" s="20"/>
      <c r="C97" s="22"/>
      <c r="H97" s="38" t="s">
        <v>32</v>
      </c>
      <c r="I97" s="39">
        <v>230</v>
      </c>
    </row>
    <row r="98" spans="2:9" x14ac:dyDescent="0.25">
      <c r="B98" s="20"/>
      <c r="C98" s="22"/>
      <c r="H98" s="38" t="s">
        <v>133</v>
      </c>
      <c r="I98" s="39">
        <v>140</v>
      </c>
    </row>
    <row r="99" spans="2:9" x14ac:dyDescent="0.25">
      <c r="B99" s="20"/>
      <c r="C99" s="22"/>
      <c r="H99" s="38" t="s">
        <v>85</v>
      </c>
      <c r="I99" s="39">
        <v>230</v>
      </c>
    </row>
    <row r="100" spans="2:9" x14ac:dyDescent="0.25">
      <c r="B100" s="20"/>
      <c r="C100" s="22"/>
      <c r="H100" s="38" t="s">
        <v>17</v>
      </c>
      <c r="I100" s="39">
        <v>250</v>
      </c>
    </row>
    <row r="101" spans="2:9" x14ac:dyDescent="0.25">
      <c r="B101" s="20"/>
      <c r="C101" s="22"/>
      <c r="H101" s="38" t="s">
        <v>20</v>
      </c>
      <c r="I101" s="39">
        <v>270</v>
      </c>
    </row>
    <row r="102" spans="2:9" x14ac:dyDescent="0.25">
      <c r="B102" s="20"/>
      <c r="C102" s="22"/>
      <c r="H102" s="38" t="s">
        <v>275</v>
      </c>
      <c r="I102" s="39">
        <v>245</v>
      </c>
    </row>
    <row r="103" spans="2:9" x14ac:dyDescent="0.25">
      <c r="B103" s="20"/>
      <c r="C103" s="22"/>
      <c r="H103" s="38" t="s">
        <v>27</v>
      </c>
      <c r="I103" s="39">
        <v>200</v>
      </c>
    </row>
    <row r="104" spans="2:9" x14ac:dyDescent="0.25">
      <c r="B104" s="20"/>
      <c r="C104" s="22"/>
      <c r="H104" s="38" t="s">
        <v>16</v>
      </c>
      <c r="I104" s="39">
        <v>275</v>
      </c>
    </row>
    <row r="105" spans="2:9" x14ac:dyDescent="0.25">
      <c r="B105" s="20"/>
      <c r="C105" s="22"/>
      <c r="H105" s="38" t="s">
        <v>99</v>
      </c>
      <c r="I105" s="39">
        <v>190</v>
      </c>
    </row>
    <row r="106" spans="2:9" x14ac:dyDescent="0.25">
      <c r="B106" s="20"/>
      <c r="C106" s="22"/>
      <c r="H106" s="38" t="s">
        <v>46</v>
      </c>
      <c r="I106" s="39">
        <v>225</v>
      </c>
    </row>
    <row r="107" spans="2:9" ht="30" x14ac:dyDescent="0.25">
      <c r="B107" s="20"/>
      <c r="C107" s="22"/>
      <c r="H107" s="38" t="s">
        <v>84</v>
      </c>
      <c r="I107" s="39">
        <v>250</v>
      </c>
    </row>
    <row r="108" spans="2:9" ht="30" x14ac:dyDescent="0.25">
      <c r="B108" s="20"/>
      <c r="C108" s="22"/>
      <c r="H108" s="38" t="s">
        <v>276</v>
      </c>
      <c r="I108" s="39">
        <v>260</v>
      </c>
    </row>
    <row r="109" spans="2:9" ht="30" x14ac:dyDescent="0.25">
      <c r="B109" s="20"/>
      <c r="C109" s="22"/>
      <c r="H109" s="38" t="s">
        <v>28</v>
      </c>
      <c r="I109" s="39">
        <v>275</v>
      </c>
    </row>
    <row r="110" spans="2:9" x14ac:dyDescent="0.25">
      <c r="B110" s="20"/>
      <c r="C110" s="23"/>
      <c r="H110" s="38" t="s">
        <v>29</v>
      </c>
      <c r="I110" s="39">
        <v>265</v>
      </c>
    </row>
    <row r="111" spans="2:9" x14ac:dyDescent="0.25">
      <c r="B111" s="20"/>
      <c r="C111" s="22"/>
      <c r="H111" s="38" t="s">
        <v>66</v>
      </c>
      <c r="I111" s="39">
        <v>300</v>
      </c>
    </row>
    <row r="112" spans="2:9" x14ac:dyDescent="0.25">
      <c r="B112" s="20"/>
      <c r="C112" s="22"/>
      <c r="H112" s="38" t="s">
        <v>116</v>
      </c>
      <c r="I112" s="39">
        <v>175</v>
      </c>
    </row>
    <row r="113" spans="2:9" x14ac:dyDescent="0.25">
      <c r="B113" s="20"/>
      <c r="C113" s="22"/>
      <c r="H113" s="38" t="s">
        <v>124</v>
      </c>
      <c r="I113" s="39">
        <v>145</v>
      </c>
    </row>
    <row r="114" spans="2:9" x14ac:dyDescent="0.25">
      <c r="B114" s="20"/>
      <c r="C114" s="22"/>
      <c r="H114" s="38" t="s">
        <v>77</v>
      </c>
      <c r="I114" s="39">
        <v>215</v>
      </c>
    </row>
    <row r="115" spans="2:9" x14ac:dyDescent="0.25">
      <c r="B115" s="20"/>
      <c r="C115" s="22"/>
      <c r="H115" s="38" t="s">
        <v>115</v>
      </c>
      <c r="I115" s="39">
        <v>150</v>
      </c>
    </row>
    <row r="116" spans="2:9" x14ac:dyDescent="0.25">
      <c r="B116" s="20"/>
      <c r="C116" s="22"/>
      <c r="H116" s="38" t="s">
        <v>62</v>
      </c>
      <c r="I116" s="39">
        <v>250</v>
      </c>
    </row>
    <row r="117" spans="2:9" x14ac:dyDescent="0.25">
      <c r="B117" s="20"/>
      <c r="C117" s="22"/>
      <c r="H117" s="38" t="s">
        <v>70</v>
      </c>
      <c r="I117" s="39">
        <v>260</v>
      </c>
    </row>
    <row r="118" spans="2:9" x14ac:dyDescent="0.25">
      <c r="B118" s="20"/>
      <c r="C118" s="22"/>
      <c r="H118" s="38" t="s">
        <v>86</v>
      </c>
      <c r="I118" s="39">
        <v>200</v>
      </c>
    </row>
    <row r="119" spans="2:9" x14ac:dyDescent="0.25">
      <c r="B119" s="20"/>
      <c r="C119" s="22"/>
      <c r="H119" s="38" t="s">
        <v>123</v>
      </c>
      <c r="I119" s="39">
        <v>180</v>
      </c>
    </row>
    <row r="120" spans="2:9" ht="30" x14ac:dyDescent="0.25">
      <c r="B120" s="20"/>
      <c r="C120" s="22"/>
      <c r="H120" s="38" t="s">
        <v>13</v>
      </c>
      <c r="I120" s="39">
        <v>275</v>
      </c>
    </row>
    <row r="121" spans="2:9" x14ac:dyDescent="0.25">
      <c r="B121" s="20"/>
      <c r="C121" s="22"/>
      <c r="H121" s="38" t="s">
        <v>122</v>
      </c>
      <c r="I121" s="39">
        <v>225</v>
      </c>
    </row>
    <row r="122" spans="2:9" ht="30" x14ac:dyDescent="0.25">
      <c r="B122" s="20"/>
      <c r="C122" s="22"/>
      <c r="H122" s="38" t="s">
        <v>67</v>
      </c>
      <c r="I122" s="39">
        <v>200</v>
      </c>
    </row>
    <row r="123" spans="2:9" x14ac:dyDescent="0.25">
      <c r="B123" s="20"/>
      <c r="C123" s="22"/>
      <c r="H123" s="38" t="s">
        <v>35</v>
      </c>
      <c r="I123" s="39">
        <v>245</v>
      </c>
    </row>
    <row r="124" spans="2:9" x14ac:dyDescent="0.25">
      <c r="B124" s="20"/>
      <c r="C124" s="23"/>
      <c r="H124" s="38" t="s">
        <v>41</v>
      </c>
      <c r="I124" s="39">
        <v>225</v>
      </c>
    </row>
    <row r="125" spans="2:9" ht="30" x14ac:dyDescent="0.25">
      <c r="B125" s="20"/>
      <c r="C125" s="22"/>
      <c r="H125" s="38" t="s">
        <v>129</v>
      </c>
      <c r="I125" s="39">
        <v>180</v>
      </c>
    </row>
    <row r="126" spans="2:9" x14ac:dyDescent="0.25">
      <c r="B126" s="20"/>
      <c r="C126" s="22"/>
      <c r="H126" s="38" t="s">
        <v>82</v>
      </c>
      <c r="I126" s="39">
        <v>200</v>
      </c>
    </row>
    <row r="127" spans="2:9" x14ac:dyDescent="0.25">
      <c r="B127" s="20"/>
      <c r="C127" s="22"/>
      <c r="H127" s="38" t="s">
        <v>81</v>
      </c>
      <c r="I127" s="39">
        <v>200</v>
      </c>
    </row>
    <row r="128" spans="2:9" x14ac:dyDescent="0.25">
      <c r="B128" s="20"/>
      <c r="C128" s="22"/>
      <c r="H128" s="38" t="s">
        <v>118</v>
      </c>
      <c r="I128" s="39">
        <v>145</v>
      </c>
    </row>
    <row r="129" spans="2:9" x14ac:dyDescent="0.25">
      <c r="B129" s="20"/>
      <c r="C129" s="22"/>
      <c r="H129" s="38" t="s">
        <v>79</v>
      </c>
      <c r="I129" s="39">
        <v>165</v>
      </c>
    </row>
    <row r="130" spans="2:9" x14ac:dyDescent="0.25">
      <c r="B130" s="20"/>
      <c r="C130" s="23"/>
      <c r="H130" s="38" t="s">
        <v>39</v>
      </c>
      <c r="I130" s="39">
        <v>230</v>
      </c>
    </row>
    <row r="131" spans="2:9" x14ac:dyDescent="0.25">
      <c r="B131" s="20"/>
      <c r="C131" s="22"/>
      <c r="H131" s="38" t="s">
        <v>91</v>
      </c>
      <c r="I131" s="39">
        <v>190</v>
      </c>
    </row>
    <row r="132" spans="2:9" x14ac:dyDescent="0.25">
      <c r="B132" s="20"/>
      <c r="C132" s="22"/>
      <c r="H132" s="38" t="s">
        <v>64</v>
      </c>
      <c r="I132" s="39">
        <v>200</v>
      </c>
    </row>
    <row r="133" spans="2:9" x14ac:dyDescent="0.25">
      <c r="B133" s="20"/>
      <c r="C133" s="22"/>
      <c r="H133" s="38" t="s">
        <v>277</v>
      </c>
      <c r="I133" s="39">
        <v>275</v>
      </c>
    </row>
    <row r="134" spans="2:9" x14ac:dyDescent="0.25">
      <c r="B134" s="20"/>
      <c r="C134" s="22"/>
      <c r="H134" s="38" t="s">
        <v>59</v>
      </c>
      <c r="I134" s="39">
        <v>250</v>
      </c>
    </row>
    <row r="135" spans="2:9" x14ac:dyDescent="0.25">
      <c r="H135" s="38" t="s">
        <v>18</v>
      </c>
      <c r="I135" s="39">
        <v>275</v>
      </c>
    </row>
  </sheetData>
  <hyperlinks>
    <hyperlink ref="AB6" display="http://www.google.co.uk/#hl=en&amp;q=calories+in+canned+pineapple&amp;oq=calories+in+tinned+pi&amp;gs_l=serp.1.0.0i10l6j0i30l3j0i5i10.3218.6979.0.8134.14.13.1.0.0.0.265.1261.0j4j3.7.0.les%3B..0.0...1c.1.ulFbHQY_qMA&amp;bav=on.2,or.r_gc.r_pw.&amp;fp=f86fe8e23bbb37de&amp;bpcl=3546"/>
    <hyperlink ref="AB7" r:id="rId1" display="http://caloriecount.about.com/"/>
  </hyperlinks>
  <pageMargins left="0.7" right="0.7" top="0.75" bottom="0.75" header="0.3" footer="0.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9"/>
  <sheetViews>
    <sheetView workbookViewId="0">
      <selection activeCell="I362" sqref="I362"/>
    </sheetView>
  </sheetViews>
  <sheetFormatPr defaultRowHeight="15" x14ac:dyDescent="0.25"/>
  <cols>
    <col min="2" max="3" width="10.85546875" customWidth="1"/>
    <col min="8" max="8" width="11" customWidth="1"/>
    <col min="12" max="12" width="29.5703125" customWidth="1"/>
    <col min="13" max="13" width="9.5703125" customWidth="1"/>
    <col min="14" max="14" width="11" customWidth="1"/>
  </cols>
  <sheetData>
    <row r="1" spans="1:17" x14ac:dyDescent="0.25">
      <c r="A1" s="35"/>
      <c r="B1" s="35"/>
      <c r="C1" s="35"/>
      <c r="D1" s="35"/>
      <c r="E1" s="35"/>
      <c r="F1" s="35"/>
      <c r="G1" s="35"/>
      <c r="H1" s="35"/>
      <c r="I1" s="35"/>
      <c r="J1" s="35"/>
    </row>
    <row r="2" spans="1:17" x14ac:dyDescent="0.25">
      <c r="A2" s="35"/>
      <c r="B2" s="35"/>
      <c r="C2" s="35"/>
      <c r="D2" s="35"/>
      <c r="E2" s="35"/>
      <c r="F2" s="35"/>
      <c r="G2" s="35"/>
      <c r="H2" s="35"/>
      <c r="I2" s="35"/>
      <c r="J2" s="35"/>
    </row>
    <row r="3" spans="1:17" x14ac:dyDescent="0.25">
      <c r="A3" s="35"/>
      <c r="B3" s="35"/>
      <c r="C3" s="35"/>
      <c r="D3" s="35"/>
      <c r="E3" s="35"/>
      <c r="F3" s="35"/>
      <c r="G3" s="35"/>
      <c r="H3" s="35"/>
      <c r="I3" s="35"/>
      <c r="J3" s="35"/>
    </row>
    <row r="4" spans="1:17" ht="31.5" x14ac:dyDescent="0.5">
      <c r="A4" s="35"/>
      <c r="B4" s="57"/>
      <c r="C4" s="58"/>
      <c r="D4" s="59"/>
      <c r="E4" s="59"/>
      <c r="F4" s="59"/>
      <c r="G4" s="59"/>
      <c r="H4" s="59"/>
      <c r="I4" s="59"/>
      <c r="J4" s="59"/>
      <c r="Q4" s="32"/>
    </row>
    <row r="5" spans="1:17" x14ac:dyDescent="0.25">
      <c r="A5" s="35"/>
      <c r="B5" s="60" t="s">
        <v>238</v>
      </c>
      <c r="C5" s="59"/>
      <c r="D5" s="59"/>
      <c r="E5" s="61"/>
      <c r="F5" s="61"/>
      <c r="G5" s="60" t="s">
        <v>242</v>
      </c>
      <c r="H5" s="59"/>
      <c r="I5" s="59"/>
      <c r="J5" s="61"/>
      <c r="L5" s="140" t="s">
        <v>287</v>
      </c>
      <c r="M5" s="141"/>
    </row>
    <row r="6" spans="1:17" ht="26.25" x14ac:dyDescent="0.25">
      <c r="A6" s="35"/>
      <c r="B6" s="62" t="s">
        <v>151</v>
      </c>
      <c r="C6" s="63"/>
      <c r="D6" s="60" t="s">
        <v>284</v>
      </c>
      <c r="E6" s="60" t="s">
        <v>285</v>
      </c>
      <c r="F6" s="58"/>
      <c r="G6" s="62" t="s">
        <v>151</v>
      </c>
      <c r="H6" s="63"/>
      <c r="I6" s="60" t="s">
        <v>284</v>
      </c>
      <c r="J6" s="60" t="s">
        <v>285</v>
      </c>
      <c r="L6" s="55" t="s">
        <v>151</v>
      </c>
      <c r="M6" s="56" t="s">
        <v>284</v>
      </c>
    </row>
    <row r="7" spans="1:17" x14ac:dyDescent="0.25">
      <c r="A7" s="35"/>
      <c r="B7" s="44">
        <v>1</v>
      </c>
      <c r="C7" s="44" t="s">
        <v>288</v>
      </c>
      <c r="D7" s="44">
        <f>VLOOKUP(C7,breakfast,2,FALSE)/100*E7</f>
        <v>0</v>
      </c>
      <c r="E7" s="44">
        <v>0</v>
      </c>
      <c r="F7" s="59"/>
      <c r="G7" s="44">
        <v>1</v>
      </c>
      <c r="H7" s="44" t="s">
        <v>142</v>
      </c>
      <c r="I7" s="44">
        <f>VLOOKUP(H7,breakfast,2,FALSE)/100*J7</f>
        <v>2.98</v>
      </c>
      <c r="J7" s="44">
        <v>2</v>
      </c>
      <c r="L7" s="54" t="s">
        <v>139</v>
      </c>
      <c r="M7" s="80">
        <v>24</v>
      </c>
    </row>
    <row r="8" spans="1:17" x14ac:dyDescent="0.25">
      <c r="A8" s="35"/>
      <c r="B8" s="44">
        <v>2</v>
      </c>
      <c r="C8" s="44" t="s">
        <v>142</v>
      </c>
      <c r="D8" s="44">
        <f>VLOOKUP(C8,breakfast,2,FALSE)/100*E8</f>
        <v>2.98</v>
      </c>
      <c r="E8" s="44">
        <v>2</v>
      </c>
      <c r="F8" s="59"/>
      <c r="G8" s="44">
        <v>2</v>
      </c>
      <c r="H8" s="44" t="s">
        <v>140</v>
      </c>
      <c r="I8" s="44">
        <f>VLOOKUP(H8,breakfast,2,FALSE)/100*J8</f>
        <v>2.36</v>
      </c>
      <c r="J8" s="44">
        <v>4</v>
      </c>
      <c r="L8" s="54" t="s">
        <v>140</v>
      </c>
      <c r="M8" s="80">
        <v>59</v>
      </c>
    </row>
    <row r="9" spans="1:17" ht="26.25" x14ac:dyDescent="0.25">
      <c r="A9" s="35"/>
      <c r="B9" s="44">
        <v>3</v>
      </c>
      <c r="C9" s="44" t="s">
        <v>146</v>
      </c>
      <c r="D9" s="44">
        <f>VLOOKUP(C9,breakfast,2,FALSE)/100*E9</f>
        <v>0.88</v>
      </c>
      <c r="E9" s="44">
        <v>2</v>
      </c>
      <c r="F9" s="59"/>
      <c r="G9" s="44">
        <v>3</v>
      </c>
      <c r="H9" s="44" t="s">
        <v>141</v>
      </c>
      <c r="I9" s="44">
        <f>VLOOKUP(H9,breakfast,2,FALSE)/100*J9</f>
        <v>0.87</v>
      </c>
      <c r="J9" s="44">
        <v>1</v>
      </c>
      <c r="L9" s="54" t="s">
        <v>141</v>
      </c>
      <c r="M9" s="80">
        <v>87</v>
      </c>
    </row>
    <row r="10" spans="1:17" ht="39" x14ac:dyDescent="0.25">
      <c r="A10" s="35"/>
      <c r="B10" s="44">
        <v>4</v>
      </c>
      <c r="C10" s="44" t="s">
        <v>149</v>
      </c>
      <c r="D10" s="44">
        <f>VLOOKUP(C10,breakfast,2,FALSE)/100*E10</f>
        <v>1.41</v>
      </c>
      <c r="E10" s="44">
        <v>3</v>
      </c>
      <c r="F10" s="59"/>
      <c r="G10" s="44">
        <v>4</v>
      </c>
      <c r="H10" s="44" t="s">
        <v>144</v>
      </c>
      <c r="I10" s="44">
        <f>VLOOKUP(H10,breakfast,2,FALSE)/100*J10</f>
        <v>3</v>
      </c>
      <c r="J10" s="44">
        <v>2</v>
      </c>
      <c r="L10" s="54" t="s">
        <v>142</v>
      </c>
      <c r="M10" s="80">
        <v>149</v>
      </c>
    </row>
    <row r="11" spans="1:17" x14ac:dyDescent="0.25">
      <c r="A11" s="35"/>
      <c r="B11" s="59"/>
      <c r="C11" s="60" t="s">
        <v>152</v>
      </c>
      <c r="D11" s="44">
        <f>SUM(D7:D10)</f>
        <v>5.27</v>
      </c>
      <c r="E11" s="59"/>
      <c r="F11" s="59"/>
      <c r="G11" s="59"/>
      <c r="H11" s="60" t="s">
        <v>152</v>
      </c>
      <c r="I11" s="44">
        <f>SUM(I7:I10)</f>
        <v>9.2100000000000009</v>
      </c>
      <c r="J11" s="59"/>
      <c r="L11" s="54" t="s">
        <v>154</v>
      </c>
      <c r="M11" s="80">
        <v>231</v>
      </c>
    </row>
    <row r="12" spans="1:17" x14ac:dyDescent="0.25">
      <c r="A12" s="35"/>
      <c r="B12" s="59"/>
      <c r="C12" s="59"/>
      <c r="D12" s="59"/>
      <c r="E12" s="59"/>
      <c r="F12" s="59"/>
      <c r="G12" s="59"/>
      <c r="H12" s="59"/>
      <c r="I12" s="59"/>
      <c r="J12" s="59"/>
      <c r="L12" s="54" t="s">
        <v>143</v>
      </c>
      <c r="M12" s="80">
        <v>93</v>
      </c>
    </row>
    <row r="13" spans="1:17" x14ac:dyDescent="0.25">
      <c r="A13" s="35"/>
      <c r="B13" s="60" t="s">
        <v>239</v>
      </c>
      <c r="C13" s="59"/>
      <c r="D13" s="59"/>
      <c r="E13" s="61"/>
      <c r="F13" s="59"/>
      <c r="G13" s="60" t="s">
        <v>244</v>
      </c>
      <c r="H13" s="59"/>
      <c r="I13" s="59"/>
      <c r="J13" s="61"/>
      <c r="L13" s="54" t="s">
        <v>138</v>
      </c>
      <c r="M13" s="80">
        <v>103</v>
      </c>
    </row>
    <row r="14" spans="1:17" ht="26.25" x14ac:dyDescent="0.25">
      <c r="A14" s="35"/>
      <c r="B14" s="62" t="s">
        <v>151</v>
      </c>
      <c r="C14" s="63"/>
      <c r="D14" s="60" t="s">
        <v>284</v>
      </c>
      <c r="E14" s="60" t="s">
        <v>285</v>
      </c>
      <c r="F14" s="59"/>
      <c r="G14" s="62" t="s">
        <v>151</v>
      </c>
      <c r="H14" s="63"/>
      <c r="I14" s="60" t="s">
        <v>284</v>
      </c>
      <c r="J14" s="60" t="s">
        <v>285</v>
      </c>
      <c r="L14" s="54" t="s">
        <v>144</v>
      </c>
      <c r="M14" s="80">
        <v>150</v>
      </c>
    </row>
    <row r="15" spans="1:17" ht="39" x14ac:dyDescent="0.25">
      <c r="A15" s="35"/>
      <c r="B15" s="44">
        <v>1</v>
      </c>
      <c r="C15" s="44" t="s">
        <v>139</v>
      </c>
      <c r="D15" s="44">
        <f>VLOOKUP(C15,breakfast,2,FALSE)/100*E15</f>
        <v>0.48</v>
      </c>
      <c r="E15" s="44">
        <v>2</v>
      </c>
      <c r="F15" s="59"/>
      <c r="G15" s="44">
        <v>1</v>
      </c>
      <c r="H15" s="44" t="s">
        <v>154</v>
      </c>
      <c r="I15" s="44">
        <f>VLOOKUP(H15,breakfast,2,FALSE)/100*J15</f>
        <v>4.62</v>
      </c>
      <c r="J15" s="44">
        <v>2</v>
      </c>
      <c r="L15" s="54" t="s">
        <v>146</v>
      </c>
      <c r="M15" s="80">
        <v>44</v>
      </c>
    </row>
    <row r="16" spans="1:17" x14ac:dyDescent="0.25">
      <c r="A16" s="35"/>
      <c r="B16" s="44">
        <v>2</v>
      </c>
      <c r="C16" s="44" t="s">
        <v>288</v>
      </c>
      <c r="D16" s="44">
        <f>VLOOKUP(C16,breakfast,2,FALSE)/100*E16</f>
        <v>0</v>
      </c>
      <c r="E16" s="44">
        <v>2</v>
      </c>
      <c r="F16" s="59"/>
      <c r="G16" s="44">
        <v>2</v>
      </c>
      <c r="H16" s="44" t="s">
        <v>288</v>
      </c>
      <c r="I16" s="44">
        <f>VLOOKUP(H16,breakfast,2,FALSE)/100*J16</f>
        <v>0</v>
      </c>
      <c r="J16" s="44">
        <v>0</v>
      </c>
      <c r="L16" s="54" t="s">
        <v>148</v>
      </c>
      <c r="M16" s="80">
        <v>60</v>
      </c>
    </row>
    <row r="17" spans="1:14" x14ac:dyDescent="0.25">
      <c r="A17" s="35"/>
      <c r="B17" s="44">
        <v>3</v>
      </c>
      <c r="C17" s="44" t="s">
        <v>145</v>
      </c>
      <c r="D17" s="44">
        <f>VLOOKUP(C17,breakfast,2,FALSE)/100*E17</f>
        <v>1.29</v>
      </c>
      <c r="E17" s="44">
        <v>3</v>
      </c>
      <c r="F17" s="59"/>
      <c r="G17" s="44">
        <v>3</v>
      </c>
      <c r="H17" s="44" t="s">
        <v>288</v>
      </c>
      <c r="I17" s="44">
        <f>VLOOKUP(H17,breakfast,2,FALSE)/100*J17</f>
        <v>0</v>
      </c>
      <c r="J17" s="44">
        <v>0</v>
      </c>
      <c r="L17" s="54" t="s">
        <v>147</v>
      </c>
      <c r="M17" s="80">
        <v>75</v>
      </c>
    </row>
    <row r="18" spans="1:14" ht="26.25" x14ac:dyDescent="0.25">
      <c r="A18" s="35"/>
      <c r="B18" s="44">
        <v>4</v>
      </c>
      <c r="C18" s="44" t="s">
        <v>288</v>
      </c>
      <c r="D18" s="44">
        <f>VLOOKUP(C18,breakfast,2,FALSE)/100*E18</f>
        <v>0</v>
      </c>
      <c r="E18" s="44">
        <v>0</v>
      </c>
      <c r="F18" s="59"/>
      <c r="G18" s="44">
        <v>4</v>
      </c>
      <c r="H18" s="44" t="s">
        <v>150</v>
      </c>
      <c r="I18" s="44">
        <f>VLOOKUP(H18,breakfast,2,FALSE)/100*J18</f>
        <v>3</v>
      </c>
      <c r="J18" s="44">
        <v>3</v>
      </c>
      <c r="L18" s="54" t="s">
        <v>145</v>
      </c>
      <c r="M18" s="80">
        <v>43</v>
      </c>
    </row>
    <row r="19" spans="1:14" x14ac:dyDescent="0.25">
      <c r="A19" s="35"/>
      <c r="B19" s="59"/>
      <c r="C19" s="60" t="s">
        <v>152</v>
      </c>
      <c r="D19" s="44">
        <f>SUM(D15:D18)</f>
        <v>1.77</v>
      </c>
      <c r="E19" s="59"/>
      <c r="F19" s="59"/>
      <c r="G19" s="59"/>
      <c r="H19" s="60" t="s">
        <v>152</v>
      </c>
      <c r="I19" s="44">
        <f>SUM(I15:I18)</f>
        <v>7.62</v>
      </c>
      <c r="J19" s="59"/>
      <c r="L19" s="54" t="s">
        <v>150</v>
      </c>
      <c r="M19" s="80">
        <v>100</v>
      </c>
      <c r="N19" s="32"/>
    </row>
    <row r="20" spans="1:14" x14ac:dyDescent="0.25">
      <c r="A20" s="35"/>
      <c r="B20" s="59"/>
      <c r="C20" s="59"/>
      <c r="D20" s="59"/>
      <c r="E20" s="59"/>
      <c r="F20" s="59"/>
      <c r="G20" s="59"/>
      <c r="H20" s="59"/>
      <c r="I20" s="59"/>
      <c r="J20" s="59"/>
      <c r="L20" s="54" t="s">
        <v>155</v>
      </c>
      <c r="M20" s="80">
        <v>83</v>
      </c>
    </row>
    <row r="21" spans="1:14" ht="16.5" customHeight="1" x14ac:dyDescent="0.25">
      <c r="A21" s="35"/>
      <c r="B21" s="60" t="s">
        <v>240</v>
      </c>
      <c r="C21" s="59"/>
      <c r="D21" s="59"/>
      <c r="E21" s="61"/>
      <c r="F21" s="59"/>
      <c r="G21" s="60" t="s">
        <v>245</v>
      </c>
      <c r="H21" s="59"/>
      <c r="I21" s="59"/>
      <c r="J21" s="61"/>
      <c r="L21" s="54" t="s">
        <v>149</v>
      </c>
      <c r="M21" s="80">
        <v>47</v>
      </c>
    </row>
    <row r="22" spans="1:14" ht="26.25" x14ac:dyDescent="0.25">
      <c r="A22" s="35"/>
      <c r="B22" s="62" t="s">
        <v>151</v>
      </c>
      <c r="C22" s="63"/>
      <c r="D22" s="60" t="s">
        <v>284</v>
      </c>
      <c r="E22" s="60" t="s">
        <v>285</v>
      </c>
      <c r="F22" s="59"/>
      <c r="G22" s="62" t="s">
        <v>151</v>
      </c>
      <c r="H22" s="63"/>
      <c r="I22" s="60" t="s">
        <v>284</v>
      </c>
      <c r="J22" s="60" t="s">
        <v>285</v>
      </c>
      <c r="L22" s="69" t="s">
        <v>156</v>
      </c>
      <c r="M22" s="81">
        <v>115</v>
      </c>
    </row>
    <row r="23" spans="1:14" x14ac:dyDescent="0.25">
      <c r="A23" s="35"/>
      <c r="B23" s="44">
        <v>1</v>
      </c>
      <c r="C23" s="44" t="s">
        <v>141</v>
      </c>
      <c r="D23" s="44">
        <f>VLOOKUP(C23,breakfast,2,FALSE)/100*E23</f>
        <v>2.61</v>
      </c>
      <c r="E23" s="44">
        <v>3</v>
      </c>
      <c r="F23" s="59"/>
      <c r="G23" s="44">
        <v>1</v>
      </c>
      <c r="H23" s="44" t="s">
        <v>140</v>
      </c>
      <c r="I23" s="44">
        <f>VLOOKUP(H23,breakfast,2,FALSE)/100*J23</f>
        <v>1.77</v>
      </c>
      <c r="J23" s="44">
        <v>3</v>
      </c>
      <c r="L23" s="70" t="s">
        <v>218</v>
      </c>
      <c r="M23" s="71">
        <v>77</v>
      </c>
    </row>
    <row r="24" spans="1:14" x14ac:dyDescent="0.25">
      <c r="A24" s="35"/>
      <c r="B24" s="44">
        <v>2</v>
      </c>
      <c r="C24" s="44" t="s">
        <v>288</v>
      </c>
      <c r="D24" s="44">
        <f>VLOOKUP(C24,breakfast,2,FALSE)/100*E24</f>
        <v>0</v>
      </c>
      <c r="E24" s="44">
        <v>0</v>
      </c>
      <c r="F24" s="59"/>
      <c r="G24" s="44">
        <v>2</v>
      </c>
      <c r="H24" s="44" t="s">
        <v>288</v>
      </c>
      <c r="I24" s="44">
        <f>VLOOKUP(H24,breakfast,2,FALSE)/100*J24</f>
        <v>0</v>
      </c>
      <c r="J24" s="44">
        <v>0</v>
      </c>
      <c r="L24" s="70" t="s">
        <v>219</v>
      </c>
      <c r="M24" s="71">
        <v>100</v>
      </c>
    </row>
    <row r="25" spans="1:14" x14ac:dyDescent="0.25">
      <c r="A25" s="35"/>
      <c r="B25" s="44">
        <v>3</v>
      </c>
      <c r="C25" s="44" t="s">
        <v>288</v>
      </c>
      <c r="D25" s="44">
        <f>VLOOKUP(C25,breakfast,2,FALSE)/100*E25</f>
        <v>0</v>
      </c>
      <c r="E25" s="44">
        <v>0</v>
      </c>
      <c r="F25" s="59"/>
      <c r="G25" s="44">
        <v>3</v>
      </c>
      <c r="H25" s="44" t="s">
        <v>147</v>
      </c>
      <c r="I25" s="44">
        <f>VLOOKUP(H25,breakfast,2,FALSE)/100*J25</f>
        <v>0.75</v>
      </c>
      <c r="J25" s="44">
        <v>1</v>
      </c>
      <c r="L25" s="70" t="s">
        <v>220</v>
      </c>
      <c r="M25" s="71">
        <v>63</v>
      </c>
    </row>
    <row r="26" spans="1:14" ht="39" x14ac:dyDescent="0.25">
      <c r="A26" s="35"/>
      <c r="B26" s="44">
        <v>4</v>
      </c>
      <c r="C26" s="44" t="s">
        <v>155</v>
      </c>
      <c r="D26" s="44">
        <f>VLOOKUP(C26,breakfast,2,FALSE)/100*E26</f>
        <v>1.66</v>
      </c>
      <c r="E26" s="44">
        <v>2</v>
      </c>
      <c r="F26" s="59"/>
      <c r="G26" s="44">
        <v>4</v>
      </c>
      <c r="H26" s="44" t="s">
        <v>155</v>
      </c>
      <c r="I26" s="44">
        <f>VLOOKUP(H26,breakfast,2,FALSE)/100*J26</f>
        <v>1.66</v>
      </c>
      <c r="J26" s="44">
        <v>2</v>
      </c>
      <c r="L26" s="70" t="s">
        <v>221</v>
      </c>
      <c r="M26" s="71">
        <v>75</v>
      </c>
    </row>
    <row r="27" spans="1:14" x14ac:dyDescent="0.25">
      <c r="A27" s="35"/>
      <c r="B27" s="59"/>
      <c r="C27" s="60" t="s">
        <v>152</v>
      </c>
      <c r="D27" s="44">
        <f>SUM(D23:D26)</f>
        <v>4.2699999999999996</v>
      </c>
      <c r="E27" s="59"/>
      <c r="F27" s="59"/>
      <c r="G27" s="59"/>
      <c r="H27" s="60" t="s">
        <v>152</v>
      </c>
      <c r="I27" s="44">
        <f>SUM(I23:I26)</f>
        <v>4.18</v>
      </c>
      <c r="J27" s="59"/>
      <c r="L27" s="70" t="s">
        <v>222</v>
      </c>
      <c r="M27" s="71">
        <v>67</v>
      </c>
    </row>
    <row r="28" spans="1:14" x14ac:dyDescent="0.25">
      <c r="A28" s="35"/>
      <c r="B28" s="59"/>
      <c r="C28" s="59"/>
      <c r="D28" s="59"/>
      <c r="E28" s="59"/>
      <c r="F28" s="59"/>
      <c r="G28" s="59"/>
      <c r="H28" s="59"/>
      <c r="I28" s="59"/>
      <c r="J28" s="59"/>
      <c r="L28" s="70" t="s">
        <v>223</v>
      </c>
      <c r="M28" s="71">
        <v>61</v>
      </c>
    </row>
    <row r="29" spans="1:14" x14ac:dyDescent="0.25">
      <c r="A29" s="35"/>
      <c r="B29" s="60" t="s">
        <v>241</v>
      </c>
      <c r="C29" s="59"/>
      <c r="D29" s="59"/>
      <c r="E29" s="61"/>
      <c r="F29" s="59"/>
      <c r="G29" s="59"/>
      <c r="H29" s="59"/>
      <c r="I29" s="59"/>
      <c r="J29" s="59"/>
      <c r="L29" s="72" t="s">
        <v>224</v>
      </c>
      <c r="M29" s="71">
        <v>29</v>
      </c>
    </row>
    <row r="30" spans="1:14" ht="26.25" x14ac:dyDescent="0.25">
      <c r="A30" s="35"/>
      <c r="B30" s="62" t="s">
        <v>151</v>
      </c>
      <c r="C30" s="63"/>
      <c r="D30" s="60" t="s">
        <v>284</v>
      </c>
      <c r="E30" s="60" t="s">
        <v>285</v>
      </c>
      <c r="F30" s="59"/>
      <c r="G30" s="59"/>
      <c r="H30" s="59"/>
      <c r="I30" s="59"/>
      <c r="J30" s="59"/>
      <c r="L30" s="72" t="s">
        <v>225</v>
      </c>
      <c r="M30" s="71">
        <v>32</v>
      </c>
    </row>
    <row r="31" spans="1:14" x14ac:dyDescent="0.25">
      <c r="A31" s="35"/>
      <c r="B31" s="44">
        <v>1</v>
      </c>
      <c r="C31" s="44" t="s">
        <v>139</v>
      </c>
      <c r="D31" s="44">
        <f>VLOOKUP(C31,breakfast,2,FALSE)/100*E31</f>
        <v>0.48</v>
      </c>
      <c r="E31" s="44">
        <v>2</v>
      </c>
      <c r="F31" s="59"/>
      <c r="G31" s="59"/>
      <c r="H31" s="59"/>
      <c r="I31" s="59"/>
      <c r="J31" s="59"/>
      <c r="L31" s="72" t="s">
        <v>226</v>
      </c>
      <c r="M31" s="71">
        <v>32</v>
      </c>
    </row>
    <row r="32" spans="1:14" x14ac:dyDescent="0.25">
      <c r="A32" s="35"/>
      <c r="B32" s="44">
        <v>2</v>
      </c>
      <c r="C32" s="44" t="s">
        <v>140</v>
      </c>
      <c r="D32" s="44">
        <f>VLOOKUP(C32,breakfast,2,FALSE)/100*E32</f>
        <v>2.36</v>
      </c>
      <c r="E32" s="44">
        <v>4</v>
      </c>
      <c r="F32" s="59"/>
      <c r="G32" s="59"/>
      <c r="H32" s="59"/>
      <c r="I32" s="59"/>
      <c r="J32" s="59"/>
      <c r="L32" s="75" t="s">
        <v>227</v>
      </c>
      <c r="M32" s="76">
        <v>39</v>
      </c>
    </row>
    <row r="33" spans="1:13" x14ac:dyDescent="0.25">
      <c r="A33" s="35"/>
      <c r="B33" s="44">
        <v>3</v>
      </c>
      <c r="C33" s="44" t="s">
        <v>288</v>
      </c>
      <c r="D33" s="44">
        <f>VLOOKUP(C33,breakfast,2,FALSE)/100*E33</f>
        <v>0</v>
      </c>
      <c r="E33" s="44">
        <v>0</v>
      </c>
      <c r="F33" s="59"/>
      <c r="G33" s="59"/>
      <c r="H33" s="59"/>
      <c r="I33" s="59"/>
      <c r="J33" s="59"/>
      <c r="L33" s="77" t="s">
        <v>201</v>
      </c>
      <c r="M33" s="78">
        <v>500</v>
      </c>
    </row>
    <row r="34" spans="1:13" x14ac:dyDescent="0.25">
      <c r="A34" s="35"/>
      <c r="B34" s="44">
        <v>4</v>
      </c>
      <c r="C34" s="44" t="s">
        <v>288</v>
      </c>
      <c r="D34" s="44">
        <f>VLOOKUP(C34,breakfast,2,FALSE)/100*E34</f>
        <v>0</v>
      </c>
      <c r="E34" s="44">
        <v>0</v>
      </c>
      <c r="F34" s="59"/>
      <c r="G34" s="59"/>
      <c r="H34" s="59"/>
      <c r="I34" s="59"/>
      <c r="J34" s="59"/>
      <c r="L34" s="77" t="s">
        <v>202</v>
      </c>
      <c r="M34" s="78">
        <v>275</v>
      </c>
    </row>
    <row r="35" spans="1:13" x14ac:dyDescent="0.25">
      <c r="A35" s="35"/>
      <c r="B35" s="59"/>
      <c r="C35" s="60" t="s">
        <v>152</v>
      </c>
      <c r="D35" s="44">
        <f>SUM(D31:D34)</f>
        <v>2.84</v>
      </c>
      <c r="E35" s="59"/>
      <c r="F35" s="59"/>
      <c r="G35" s="64" t="s">
        <v>286</v>
      </c>
      <c r="H35" s="65"/>
      <c r="I35" s="66">
        <f>SUM(D35,D27,I19,D19,D11,I11,I27)</f>
        <v>35.159999999999997</v>
      </c>
      <c r="J35" s="59"/>
      <c r="L35" s="79" t="s">
        <v>203</v>
      </c>
      <c r="M35" s="78">
        <v>398</v>
      </c>
    </row>
    <row r="36" spans="1:13" x14ac:dyDescent="0.25">
      <c r="A36" s="35"/>
      <c r="B36" s="59"/>
      <c r="C36" s="59"/>
      <c r="D36" s="59"/>
      <c r="E36" s="59"/>
      <c r="F36" s="59"/>
      <c r="G36" s="59"/>
      <c r="H36" s="59"/>
      <c r="I36" s="59"/>
      <c r="J36" s="59"/>
      <c r="L36" s="79" t="s">
        <v>204</v>
      </c>
      <c r="M36" s="78">
        <v>368</v>
      </c>
    </row>
    <row r="37" spans="1:13" x14ac:dyDescent="0.25">
      <c r="A37" s="35"/>
      <c r="B37" s="35"/>
      <c r="C37" s="35"/>
      <c r="D37" s="35"/>
      <c r="E37" s="35"/>
      <c r="F37" s="35"/>
      <c r="G37" s="35"/>
      <c r="H37" s="35"/>
      <c r="I37" s="35"/>
      <c r="J37" s="35"/>
      <c r="L37" s="79" t="s">
        <v>205</v>
      </c>
      <c r="M37" s="78">
        <v>400</v>
      </c>
    </row>
    <row r="38" spans="1:13" x14ac:dyDescent="0.25">
      <c r="A38" s="35"/>
      <c r="B38" s="35"/>
      <c r="C38" s="35"/>
      <c r="D38" s="35"/>
      <c r="E38" s="35"/>
      <c r="F38" s="35"/>
      <c r="G38" s="35"/>
      <c r="H38" s="35"/>
      <c r="I38" s="35"/>
      <c r="J38" s="35"/>
      <c r="L38" s="79" t="s">
        <v>206</v>
      </c>
      <c r="M38" s="78">
        <v>340</v>
      </c>
    </row>
    <row r="39" spans="1:13" x14ac:dyDescent="0.25">
      <c r="A39" s="35"/>
      <c r="B39" s="35"/>
      <c r="C39" s="35"/>
      <c r="D39" s="35"/>
      <c r="E39" s="35"/>
      <c r="F39" s="35"/>
      <c r="G39" s="35"/>
      <c r="H39" s="35"/>
      <c r="I39" s="35"/>
      <c r="J39" s="35"/>
      <c r="L39" s="79" t="s">
        <v>207</v>
      </c>
      <c r="M39" s="78">
        <v>240</v>
      </c>
    </row>
    <row r="40" spans="1:13" x14ac:dyDescent="0.25">
      <c r="A40" s="35"/>
      <c r="B40" s="35"/>
      <c r="C40" s="35"/>
      <c r="D40" s="35"/>
      <c r="E40" s="35"/>
      <c r="F40" s="35"/>
      <c r="G40" s="35"/>
      <c r="H40" s="35"/>
      <c r="I40" s="35"/>
      <c r="J40" s="35"/>
      <c r="L40" s="79" t="s">
        <v>208</v>
      </c>
      <c r="M40" s="78">
        <v>140</v>
      </c>
    </row>
    <row r="41" spans="1:13" x14ac:dyDescent="0.25">
      <c r="A41" s="35"/>
      <c r="B41" s="60" t="s">
        <v>238</v>
      </c>
      <c r="C41" s="59"/>
      <c r="D41" s="59"/>
      <c r="E41" s="61"/>
      <c r="F41" s="61"/>
      <c r="G41" s="60" t="s">
        <v>242</v>
      </c>
      <c r="H41" s="59"/>
      <c r="I41" s="59"/>
      <c r="J41" s="61"/>
      <c r="L41" s="79" t="s">
        <v>209</v>
      </c>
      <c r="M41" s="78">
        <v>330</v>
      </c>
    </row>
    <row r="42" spans="1:13" ht="26.25" x14ac:dyDescent="0.25">
      <c r="A42" s="35"/>
      <c r="B42" s="62" t="s">
        <v>151</v>
      </c>
      <c r="C42" s="63"/>
      <c r="D42" s="60" t="s">
        <v>284</v>
      </c>
      <c r="E42" s="60" t="s">
        <v>285</v>
      </c>
      <c r="F42" s="58"/>
      <c r="G42" s="62" t="s">
        <v>151</v>
      </c>
      <c r="H42" s="63"/>
      <c r="I42" s="60" t="s">
        <v>284</v>
      </c>
      <c r="J42" s="60" t="s">
        <v>285</v>
      </c>
      <c r="L42" s="79" t="s">
        <v>210</v>
      </c>
      <c r="M42" s="78">
        <v>350</v>
      </c>
    </row>
    <row r="43" spans="1:13" x14ac:dyDescent="0.25">
      <c r="A43" s="35"/>
      <c r="B43" s="44">
        <v>1</v>
      </c>
      <c r="C43" s="44" t="s">
        <v>142</v>
      </c>
      <c r="D43" s="44">
        <f>VLOOKUP(C43,breakfast,2,FALSE)/100*E43</f>
        <v>2.98</v>
      </c>
      <c r="E43" s="44">
        <v>2</v>
      </c>
      <c r="F43" s="59"/>
      <c r="G43" s="44">
        <v>1</v>
      </c>
      <c r="H43" s="44" t="s">
        <v>144</v>
      </c>
      <c r="I43" s="44">
        <f>VLOOKUP(H43,breakfast,2,FALSE)/100*J43</f>
        <v>3</v>
      </c>
      <c r="J43" s="44">
        <v>2</v>
      </c>
      <c r="L43" s="79" t="s">
        <v>211</v>
      </c>
      <c r="M43" s="78">
        <v>165</v>
      </c>
    </row>
    <row r="44" spans="1:13" x14ac:dyDescent="0.25">
      <c r="A44" s="35"/>
      <c r="B44" s="44">
        <v>2</v>
      </c>
      <c r="C44" s="44" t="s">
        <v>288</v>
      </c>
      <c r="D44" s="44">
        <f>VLOOKUP(C44,breakfast,2,FALSE)/100*E44</f>
        <v>0</v>
      </c>
      <c r="E44" s="44">
        <v>0</v>
      </c>
      <c r="F44" s="59"/>
      <c r="G44" s="44">
        <v>2</v>
      </c>
      <c r="H44" s="44" t="s">
        <v>140</v>
      </c>
      <c r="I44" s="44">
        <f>VLOOKUP(H44,breakfast,2,FALSE)/100*J44</f>
        <v>1.77</v>
      </c>
      <c r="J44" s="44">
        <v>3</v>
      </c>
      <c r="L44" s="79" t="s">
        <v>200</v>
      </c>
      <c r="M44" s="78">
        <v>200</v>
      </c>
    </row>
    <row r="45" spans="1:13" x14ac:dyDescent="0.25">
      <c r="A45" s="35"/>
      <c r="B45" s="44">
        <v>3</v>
      </c>
      <c r="C45" s="44" t="s">
        <v>145</v>
      </c>
      <c r="D45" s="44">
        <f>VLOOKUP(C45,breakfast,2,FALSE)/100*E45</f>
        <v>0.43</v>
      </c>
      <c r="E45" s="44">
        <v>1</v>
      </c>
      <c r="F45" s="59"/>
      <c r="G45" s="44">
        <v>3</v>
      </c>
      <c r="H45" s="44" t="s">
        <v>288</v>
      </c>
      <c r="I45" s="44">
        <f>VLOOKUP(H45,breakfast,2,FALSE)/100*J45</f>
        <v>0</v>
      </c>
      <c r="J45" s="44">
        <v>0</v>
      </c>
      <c r="L45" s="79" t="s">
        <v>212</v>
      </c>
      <c r="M45" s="78">
        <v>71</v>
      </c>
    </row>
    <row r="46" spans="1:13" ht="26.25" x14ac:dyDescent="0.25">
      <c r="A46" s="35"/>
      <c r="B46" s="44">
        <v>4</v>
      </c>
      <c r="C46" s="44" t="s">
        <v>156</v>
      </c>
      <c r="D46" s="44">
        <f>VLOOKUP(C46,breakfast,2,FALSE)/100*E46</f>
        <v>3.4499999999999997</v>
      </c>
      <c r="E46" s="44">
        <v>3</v>
      </c>
      <c r="F46" s="59"/>
      <c r="G46" s="44">
        <v>4</v>
      </c>
      <c r="H46" s="44" t="s">
        <v>288</v>
      </c>
      <c r="I46" s="44">
        <f>VLOOKUP(H46,breakfast,2,FALSE)/100*J46</f>
        <v>0</v>
      </c>
      <c r="J46" s="44">
        <v>0</v>
      </c>
      <c r="L46" s="79" t="s">
        <v>213</v>
      </c>
      <c r="M46" s="78">
        <v>20</v>
      </c>
    </row>
    <row r="47" spans="1:13" x14ac:dyDescent="0.25">
      <c r="A47" s="35"/>
      <c r="B47" s="59"/>
      <c r="C47" s="60" t="s">
        <v>152</v>
      </c>
      <c r="D47" s="44">
        <f>SUM(D43:D46)</f>
        <v>6.8599999999999994</v>
      </c>
      <c r="E47" s="59"/>
      <c r="F47" s="59"/>
      <c r="G47" s="59"/>
      <c r="H47" s="60" t="s">
        <v>152</v>
      </c>
      <c r="I47" s="44">
        <f>SUM(I43:I46)</f>
        <v>4.7699999999999996</v>
      </c>
      <c r="J47" s="59"/>
      <c r="L47" s="79" t="s">
        <v>214</v>
      </c>
      <c r="M47" s="78">
        <v>42</v>
      </c>
    </row>
    <row r="48" spans="1:13" x14ac:dyDescent="0.25">
      <c r="A48" s="35"/>
      <c r="B48" s="59"/>
      <c r="C48" s="59"/>
      <c r="D48" s="59"/>
      <c r="E48" s="59"/>
      <c r="F48" s="59"/>
      <c r="G48" s="59"/>
      <c r="H48" s="59"/>
      <c r="I48" s="59"/>
      <c r="J48" s="59"/>
      <c r="L48" s="79" t="s">
        <v>215</v>
      </c>
      <c r="M48" s="78">
        <v>268</v>
      </c>
    </row>
    <row r="49" spans="1:13" x14ac:dyDescent="0.25">
      <c r="A49" s="35"/>
      <c r="B49" s="60" t="s">
        <v>239</v>
      </c>
      <c r="C49" s="59"/>
      <c r="D49" s="59"/>
      <c r="E49" s="61"/>
      <c r="F49" s="59"/>
      <c r="G49" s="60" t="s">
        <v>244</v>
      </c>
      <c r="H49" s="59"/>
      <c r="I49" s="59"/>
      <c r="J49" s="61"/>
      <c r="L49" s="79" t="s">
        <v>216</v>
      </c>
      <c r="M49" s="78">
        <v>451</v>
      </c>
    </row>
    <row r="50" spans="1:13" ht="26.25" x14ac:dyDescent="0.25">
      <c r="A50" s="35"/>
      <c r="B50" s="62" t="s">
        <v>151</v>
      </c>
      <c r="C50" s="63"/>
      <c r="D50" s="60" t="s">
        <v>284</v>
      </c>
      <c r="E50" s="60" t="s">
        <v>285</v>
      </c>
      <c r="F50" s="59"/>
      <c r="G50" s="62" t="s">
        <v>151</v>
      </c>
      <c r="H50" s="63"/>
      <c r="I50" s="60" t="s">
        <v>284</v>
      </c>
      <c r="J50" s="60" t="s">
        <v>285</v>
      </c>
      <c r="L50" s="79" t="s">
        <v>217</v>
      </c>
      <c r="M50" s="78">
        <v>420</v>
      </c>
    </row>
    <row r="51" spans="1:13" x14ac:dyDescent="0.25">
      <c r="A51" s="35"/>
      <c r="B51" s="44">
        <v>1</v>
      </c>
      <c r="C51" s="44" t="s">
        <v>139</v>
      </c>
      <c r="D51" s="44">
        <f>VLOOKUP(C51,breakfast,2,FALSE)/100*E51</f>
        <v>0.96</v>
      </c>
      <c r="E51" s="44">
        <v>4</v>
      </c>
      <c r="F51" s="59"/>
      <c r="G51" s="44">
        <v>1</v>
      </c>
      <c r="H51" s="44" t="s">
        <v>143</v>
      </c>
      <c r="I51" s="44">
        <f>VLOOKUP(H51,breakfast,2,FALSE)/100*J51</f>
        <v>1.86</v>
      </c>
      <c r="J51" s="44">
        <v>2</v>
      </c>
    </row>
    <row r="52" spans="1:13" x14ac:dyDescent="0.25">
      <c r="A52" s="35"/>
      <c r="B52" s="44">
        <v>2</v>
      </c>
      <c r="C52" s="44" t="s">
        <v>288</v>
      </c>
      <c r="D52" s="44">
        <f>VLOOKUP(C52,breakfast,2,FALSE)/100*E52</f>
        <v>0</v>
      </c>
      <c r="E52" s="44">
        <v>0</v>
      </c>
      <c r="F52" s="59"/>
      <c r="G52" s="44">
        <v>2</v>
      </c>
      <c r="H52" s="44" t="s">
        <v>288</v>
      </c>
      <c r="I52" s="44">
        <f>VLOOKUP(H52,breakfast,2,FALSE)/100*J52</f>
        <v>0</v>
      </c>
      <c r="J52" s="44">
        <v>0</v>
      </c>
    </row>
    <row r="53" spans="1:13" x14ac:dyDescent="0.25">
      <c r="A53" s="35"/>
      <c r="B53" s="44">
        <v>3</v>
      </c>
      <c r="C53" s="44" t="s">
        <v>288</v>
      </c>
      <c r="D53" s="44">
        <f>VLOOKUP(C53,breakfast,2,FALSE)/100*E53</f>
        <v>0</v>
      </c>
      <c r="E53" s="44">
        <v>0</v>
      </c>
      <c r="F53" s="59"/>
      <c r="G53" s="44">
        <v>3</v>
      </c>
      <c r="H53" s="44" t="s">
        <v>146</v>
      </c>
      <c r="I53" s="44">
        <f>VLOOKUP(H53,breakfast,2,FALSE)/100*J53</f>
        <v>1.32</v>
      </c>
      <c r="J53" s="44">
        <v>3</v>
      </c>
    </row>
    <row r="54" spans="1:13" x14ac:dyDescent="0.25">
      <c r="A54" s="35"/>
      <c r="B54" s="44">
        <v>4</v>
      </c>
      <c r="C54" s="44" t="s">
        <v>288</v>
      </c>
      <c r="D54" s="44">
        <f>VLOOKUP(C54,breakfast,2,FALSE)/100*E54</f>
        <v>0</v>
      </c>
      <c r="E54" s="44">
        <v>0</v>
      </c>
      <c r="F54" s="59"/>
      <c r="G54" s="44">
        <v>4</v>
      </c>
      <c r="H54" s="44" t="s">
        <v>288</v>
      </c>
      <c r="I54" s="44">
        <f>VLOOKUP(H54,breakfast,2,FALSE)/100*J54</f>
        <v>0</v>
      </c>
      <c r="J54" s="44">
        <v>0</v>
      </c>
    </row>
    <row r="55" spans="1:13" x14ac:dyDescent="0.25">
      <c r="A55" s="35"/>
      <c r="B55" s="59"/>
      <c r="C55" s="60" t="s">
        <v>152</v>
      </c>
      <c r="D55" s="44">
        <f>SUM(D51:D54)</f>
        <v>0.96</v>
      </c>
      <c r="E55" s="59"/>
      <c r="F55" s="59"/>
      <c r="G55" s="59"/>
      <c r="H55" s="60" t="s">
        <v>152</v>
      </c>
      <c r="I55" s="44">
        <f>SUM(I51:I54)</f>
        <v>3.18</v>
      </c>
      <c r="J55" s="59"/>
    </row>
    <row r="56" spans="1:13" x14ac:dyDescent="0.25">
      <c r="A56" s="35"/>
      <c r="B56" s="59"/>
      <c r="C56" s="59"/>
      <c r="D56" s="59"/>
      <c r="E56" s="59"/>
      <c r="F56" s="59"/>
      <c r="G56" s="59"/>
      <c r="H56" s="59"/>
      <c r="I56" s="59"/>
      <c r="J56" s="59"/>
    </row>
    <row r="57" spans="1:13" x14ac:dyDescent="0.25">
      <c r="A57" s="35"/>
      <c r="B57" s="60" t="s">
        <v>240</v>
      </c>
      <c r="C57" s="59"/>
      <c r="D57" s="59"/>
      <c r="E57" s="61"/>
      <c r="F57" s="59"/>
      <c r="G57" s="60" t="s">
        <v>245</v>
      </c>
      <c r="H57" s="59"/>
      <c r="I57" s="59"/>
      <c r="J57" s="61"/>
    </row>
    <row r="58" spans="1:13" ht="26.25" x14ac:dyDescent="0.25">
      <c r="A58" s="35"/>
      <c r="B58" s="62" t="s">
        <v>151</v>
      </c>
      <c r="C58" s="63"/>
      <c r="D58" s="60" t="s">
        <v>284</v>
      </c>
      <c r="E58" s="60" t="s">
        <v>285</v>
      </c>
      <c r="F58" s="59"/>
      <c r="G58" s="62" t="s">
        <v>151</v>
      </c>
      <c r="H58" s="63"/>
      <c r="I58" s="60" t="s">
        <v>284</v>
      </c>
      <c r="J58" s="60" t="s">
        <v>285</v>
      </c>
    </row>
    <row r="59" spans="1:13" x14ac:dyDescent="0.25">
      <c r="A59" s="35"/>
      <c r="B59" s="44">
        <v>1</v>
      </c>
      <c r="C59" s="44" t="s">
        <v>138</v>
      </c>
      <c r="D59" s="44">
        <f>VLOOKUP(C59,breakfast,2,FALSE)/100*E59</f>
        <v>3.09</v>
      </c>
      <c r="E59" s="44">
        <v>3</v>
      </c>
      <c r="F59" s="59"/>
      <c r="G59" s="44">
        <v>1</v>
      </c>
      <c r="H59" s="44" t="s">
        <v>141</v>
      </c>
      <c r="I59" s="44">
        <f>VLOOKUP(H59,breakfast,2,FALSE)/100*J59</f>
        <v>2.61</v>
      </c>
      <c r="J59" s="44">
        <v>3</v>
      </c>
    </row>
    <row r="60" spans="1:13" x14ac:dyDescent="0.25">
      <c r="A60" s="35"/>
      <c r="B60" s="44">
        <v>2</v>
      </c>
      <c r="C60" s="44" t="s">
        <v>288</v>
      </c>
      <c r="D60" s="44">
        <f>VLOOKUP(C60,breakfast,2,FALSE)/100*E60</f>
        <v>0</v>
      </c>
      <c r="E60" s="44">
        <v>0</v>
      </c>
      <c r="F60" s="59"/>
      <c r="G60" s="44">
        <v>2</v>
      </c>
      <c r="H60" s="44" t="s">
        <v>288</v>
      </c>
      <c r="I60" s="44">
        <f>VLOOKUP(H60,breakfast,2,FALSE)/100*J60</f>
        <v>0</v>
      </c>
      <c r="J60" s="44">
        <v>0</v>
      </c>
    </row>
    <row r="61" spans="1:13" ht="26.25" x14ac:dyDescent="0.25">
      <c r="A61" s="35"/>
      <c r="B61" s="44">
        <v>3</v>
      </c>
      <c r="C61" s="44" t="s">
        <v>288</v>
      </c>
      <c r="D61" s="44">
        <f>VLOOKUP(C61,breakfast,2,FALSE)/100*E61</f>
        <v>0</v>
      </c>
      <c r="E61" s="44">
        <v>0</v>
      </c>
      <c r="F61" s="59"/>
      <c r="G61" s="44">
        <v>3</v>
      </c>
      <c r="H61" s="44" t="s">
        <v>148</v>
      </c>
      <c r="I61" s="44">
        <f>VLOOKUP(H61,breakfast,2,FALSE)/100*J61</f>
        <v>0.6</v>
      </c>
      <c r="J61" s="44">
        <v>1</v>
      </c>
    </row>
    <row r="62" spans="1:13" ht="39" x14ac:dyDescent="0.25">
      <c r="A62" s="35"/>
      <c r="B62" s="44">
        <v>4</v>
      </c>
      <c r="C62" s="44" t="s">
        <v>155</v>
      </c>
      <c r="D62" s="44">
        <f>VLOOKUP(C62,breakfast,2,FALSE)/100*E62</f>
        <v>1.66</v>
      </c>
      <c r="E62" s="44">
        <v>2</v>
      </c>
      <c r="F62" s="59"/>
      <c r="G62" s="44">
        <v>4</v>
      </c>
      <c r="H62" s="44" t="s">
        <v>155</v>
      </c>
      <c r="I62" s="44">
        <f>VLOOKUP(H62,breakfast,2,FALSE)/100*J62</f>
        <v>1.66</v>
      </c>
      <c r="J62" s="44">
        <v>2</v>
      </c>
    </row>
    <row r="63" spans="1:13" x14ac:dyDescent="0.25">
      <c r="A63" s="35"/>
      <c r="B63" s="59"/>
      <c r="C63" s="60" t="s">
        <v>152</v>
      </c>
      <c r="D63" s="44">
        <f>SUM(D59:D62)</f>
        <v>4.75</v>
      </c>
      <c r="E63" s="59"/>
      <c r="F63" s="59"/>
      <c r="G63" s="59"/>
      <c r="H63" s="60" t="s">
        <v>152</v>
      </c>
      <c r="I63" s="44">
        <f>SUM(I59:I62)</f>
        <v>4.87</v>
      </c>
      <c r="J63" s="59"/>
    </row>
    <row r="64" spans="1:13" x14ac:dyDescent="0.25">
      <c r="A64" s="35"/>
      <c r="B64" s="59"/>
      <c r="C64" s="59"/>
      <c r="D64" s="59"/>
      <c r="E64" s="59"/>
      <c r="F64" s="59"/>
      <c r="G64" s="59"/>
      <c r="H64" s="59"/>
      <c r="I64" s="59"/>
      <c r="J64" s="59"/>
    </row>
    <row r="65" spans="1:10" x14ac:dyDescent="0.25">
      <c r="A65" s="35"/>
      <c r="B65" s="60" t="s">
        <v>241</v>
      </c>
      <c r="C65" s="59"/>
      <c r="D65" s="59"/>
      <c r="E65" s="61"/>
      <c r="F65" s="59"/>
      <c r="G65" s="59"/>
      <c r="H65" s="59"/>
      <c r="I65" s="59"/>
      <c r="J65" s="59"/>
    </row>
    <row r="66" spans="1:10" ht="26.25" x14ac:dyDescent="0.25">
      <c r="A66" s="35"/>
      <c r="B66" s="62" t="s">
        <v>151</v>
      </c>
      <c r="C66" s="63"/>
      <c r="D66" s="60" t="s">
        <v>284</v>
      </c>
      <c r="E66" s="60" t="s">
        <v>285</v>
      </c>
      <c r="F66" s="59"/>
      <c r="G66" s="59"/>
      <c r="H66" s="59"/>
      <c r="I66" s="59"/>
      <c r="J66" s="59"/>
    </row>
    <row r="67" spans="1:10" x14ac:dyDescent="0.25">
      <c r="A67" s="35"/>
      <c r="B67" s="44">
        <v>1</v>
      </c>
      <c r="C67" s="44" t="s">
        <v>141</v>
      </c>
      <c r="D67" s="44">
        <f>VLOOKUP(C67,breakfast,2,FALSE)/100*E67</f>
        <v>1.74</v>
      </c>
      <c r="E67" s="44">
        <v>2</v>
      </c>
      <c r="F67" s="59"/>
      <c r="G67" s="59"/>
      <c r="H67" s="59"/>
      <c r="I67" s="59"/>
      <c r="J67" s="59"/>
    </row>
    <row r="68" spans="1:10" ht="39" x14ac:dyDescent="0.25">
      <c r="A68" s="35"/>
      <c r="B68" s="44">
        <v>2</v>
      </c>
      <c r="C68" s="44" t="s">
        <v>154</v>
      </c>
      <c r="D68" s="44">
        <f>VLOOKUP(C68,breakfast,2,FALSE)/100*E68</f>
        <v>6.93</v>
      </c>
      <c r="E68" s="44">
        <v>3</v>
      </c>
      <c r="F68" s="59"/>
      <c r="G68" s="59"/>
      <c r="H68" s="59"/>
      <c r="I68" s="59"/>
      <c r="J68" s="59"/>
    </row>
    <row r="69" spans="1:10" ht="26.25" x14ac:dyDescent="0.25">
      <c r="A69" s="35"/>
      <c r="B69" s="44">
        <v>3</v>
      </c>
      <c r="C69" s="44" t="s">
        <v>148</v>
      </c>
      <c r="D69" s="44">
        <f>VLOOKUP(C69,breakfast,2,FALSE)/100*E69</f>
        <v>0.6</v>
      </c>
      <c r="E69" s="44">
        <v>1</v>
      </c>
      <c r="F69" s="59"/>
      <c r="G69" s="59"/>
      <c r="H69" s="59"/>
      <c r="I69" s="59"/>
      <c r="J69" s="59"/>
    </row>
    <row r="70" spans="1:10" ht="26.25" x14ac:dyDescent="0.25">
      <c r="A70" s="35"/>
      <c r="B70" s="44">
        <v>4</v>
      </c>
      <c r="C70" s="44" t="s">
        <v>156</v>
      </c>
      <c r="D70" s="44">
        <f>VLOOKUP(C70,breakfast,2,FALSE)/100*E70</f>
        <v>1.1499999999999999</v>
      </c>
      <c r="E70" s="44">
        <v>1</v>
      </c>
      <c r="F70" s="59"/>
      <c r="G70" s="59"/>
      <c r="H70" s="59"/>
      <c r="I70" s="59"/>
      <c r="J70" s="59"/>
    </row>
    <row r="71" spans="1:10" x14ac:dyDescent="0.25">
      <c r="A71" s="35"/>
      <c r="B71" s="59"/>
      <c r="C71" s="60" t="s">
        <v>152</v>
      </c>
      <c r="D71" s="44">
        <f>SUM(D67:D70)</f>
        <v>10.42</v>
      </c>
      <c r="E71" s="59"/>
      <c r="F71" s="59"/>
      <c r="G71" s="64" t="s">
        <v>286</v>
      </c>
      <c r="H71" s="65"/>
      <c r="I71" s="66">
        <f>SUM(D47,D55,D63,D71,I47,I55,I63)</f>
        <v>35.81</v>
      </c>
      <c r="J71" s="59"/>
    </row>
    <row r="72" spans="1:10" x14ac:dyDescent="0.25">
      <c r="A72" s="35"/>
      <c r="B72" s="35"/>
      <c r="C72" s="35"/>
      <c r="D72" s="35"/>
      <c r="E72" s="35"/>
      <c r="F72" s="35"/>
      <c r="G72" s="35"/>
      <c r="H72" s="35"/>
      <c r="I72" s="35"/>
      <c r="J72" s="35"/>
    </row>
    <row r="73" spans="1:10" x14ac:dyDescent="0.25">
      <c r="A73" s="35"/>
      <c r="B73" s="35"/>
      <c r="C73" s="35"/>
      <c r="D73" s="35"/>
      <c r="E73" s="35"/>
      <c r="F73" s="35"/>
      <c r="G73" s="35"/>
      <c r="H73" s="35"/>
      <c r="I73" s="35"/>
      <c r="J73" s="35"/>
    </row>
    <row r="74" spans="1:10" x14ac:dyDescent="0.25">
      <c r="A74" s="35"/>
      <c r="B74" s="35"/>
      <c r="C74" s="35"/>
      <c r="D74" s="35"/>
      <c r="E74" s="35"/>
      <c r="F74" s="35"/>
      <c r="G74" s="35"/>
      <c r="H74" s="35"/>
      <c r="I74" s="35"/>
      <c r="J74" s="35"/>
    </row>
    <row r="75" spans="1:10" x14ac:dyDescent="0.25">
      <c r="A75" s="35"/>
      <c r="B75" s="35"/>
      <c r="C75" s="35"/>
      <c r="D75" s="35"/>
      <c r="E75" s="35"/>
      <c r="F75" s="35"/>
      <c r="G75" s="35"/>
      <c r="H75" s="35"/>
      <c r="I75" s="35"/>
      <c r="J75" s="35"/>
    </row>
    <row r="76" spans="1:10" x14ac:dyDescent="0.25">
      <c r="A76" s="35"/>
      <c r="B76" s="35"/>
      <c r="C76" s="35"/>
      <c r="D76" s="35"/>
      <c r="E76" s="35"/>
      <c r="F76" s="35"/>
      <c r="G76" s="35"/>
      <c r="H76" s="35"/>
      <c r="I76" s="35"/>
      <c r="J76" s="35"/>
    </row>
    <row r="77" spans="1:10" x14ac:dyDescent="0.25">
      <c r="A77" s="35"/>
      <c r="B77" s="60" t="s">
        <v>238</v>
      </c>
      <c r="C77" s="59"/>
      <c r="D77" s="59"/>
      <c r="E77" s="61"/>
      <c r="F77" s="61"/>
      <c r="G77" s="60" t="s">
        <v>242</v>
      </c>
      <c r="H77" s="59"/>
      <c r="I77" s="59"/>
      <c r="J77" s="61"/>
    </row>
    <row r="78" spans="1:10" ht="26.25" x14ac:dyDescent="0.25">
      <c r="A78" s="35"/>
      <c r="B78" s="62" t="s">
        <v>151</v>
      </c>
      <c r="C78" s="63"/>
      <c r="D78" s="60" t="s">
        <v>284</v>
      </c>
      <c r="E78" s="60" t="s">
        <v>285</v>
      </c>
      <c r="F78" s="58"/>
      <c r="G78" s="62" t="s">
        <v>151</v>
      </c>
      <c r="H78" s="63"/>
      <c r="I78" s="60" t="s">
        <v>284</v>
      </c>
      <c r="J78" s="60" t="s">
        <v>285</v>
      </c>
    </row>
    <row r="79" spans="1:10" x14ac:dyDescent="0.25">
      <c r="A79" s="35"/>
      <c r="B79" s="44">
        <v>1</v>
      </c>
      <c r="C79" s="44" t="s">
        <v>142</v>
      </c>
      <c r="D79" s="44">
        <f>VLOOKUP(C79,breakfast,2,FALSE)/100*E79</f>
        <v>2.98</v>
      </c>
      <c r="E79" s="44">
        <v>2</v>
      </c>
      <c r="F79" s="59"/>
      <c r="G79" s="44">
        <v>1</v>
      </c>
      <c r="H79" s="43" t="s">
        <v>288</v>
      </c>
      <c r="I79" s="44">
        <f>VLOOKUP(H79,breakfast,2,FALSE)/100*J79</f>
        <v>0</v>
      </c>
      <c r="J79" s="44">
        <v>0</v>
      </c>
    </row>
    <row r="80" spans="1:10" x14ac:dyDescent="0.25">
      <c r="A80" s="35"/>
      <c r="B80" s="44">
        <v>2</v>
      </c>
      <c r="C80" s="44" t="s">
        <v>143</v>
      </c>
      <c r="D80" s="44">
        <f>VLOOKUP(C80,breakfast,2,FALSE)/100*E80</f>
        <v>2.79</v>
      </c>
      <c r="E80" s="44">
        <v>3</v>
      </c>
      <c r="F80" s="59"/>
      <c r="G80" s="44">
        <v>2</v>
      </c>
      <c r="H80" s="43" t="s">
        <v>138</v>
      </c>
      <c r="I80" s="44">
        <f>VLOOKUP(H80,breakfast,2,FALSE)/100*J80</f>
        <v>2.06</v>
      </c>
      <c r="J80" s="44">
        <v>2</v>
      </c>
    </row>
    <row r="81" spans="1:10" ht="26.25" x14ac:dyDescent="0.25">
      <c r="A81" s="35"/>
      <c r="B81" s="44">
        <v>3</v>
      </c>
      <c r="C81" s="44" t="s">
        <v>148</v>
      </c>
      <c r="D81" s="44">
        <f>VLOOKUP(C81,breakfast,2,FALSE)/100*E81</f>
        <v>0.6</v>
      </c>
      <c r="E81" s="44">
        <v>1</v>
      </c>
      <c r="F81" s="59"/>
      <c r="G81" s="44">
        <v>3</v>
      </c>
      <c r="H81" s="43" t="s">
        <v>147</v>
      </c>
      <c r="I81" s="44">
        <f>VLOOKUP(H81,breakfast,2,FALSE)/100*J81</f>
        <v>0.75</v>
      </c>
      <c r="J81" s="44">
        <v>1</v>
      </c>
    </row>
    <row r="82" spans="1:10" x14ac:dyDescent="0.25">
      <c r="A82" s="35"/>
      <c r="B82" s="44">
        <v>4</v>
      </c>
      <c r="C82" s="44" t="s">
        <v>288</v>
      </c>
      <c r="D82" s="44">
        <f>VLOOKUP(C82,breakfast,2,FALSE)/100*E82</f>
        <v>0</v>
      </c>
      <c r="E82" s="44">
        <v>0</v>
      </c>
      <c r="F82" s="59"/>
      <c r="G82" s="44">
        <v>4</v>
      </c>
      <c r="H82" s="43" t="s">
        <v>288</v>
      </c>
      <c r="I82" s="44">
        <f>VLOOKUP(H82,breakfast,2,FALSE)/100*J82</f>
        <v>0</v>
      </c>
      <c r="J82" s="44">
        <v>0</v>
      </c>
    </row>
    <row r="83" spans="1:10" x14ac:dyDescent="0.25">
      <c r="A83" s="35"/>
      <c r="B83" s="59"/>
      <c r="C83" s="60" t="s">
        <v>152</v>
      </c>
      <c r="D83" s="44">
        <f>SUM(D79:D82)</f>
        <v>6.3699999999999992</v>
      </c>
      <c r="E83" s="59"/>
      <c r="F83" s="59"/>
      <c r="G83" s="59"/>
      <c r="H83" s="60" t="s">
        <v>152</v>
      </c>
      <c r="I83" s="44">
        <f>SUM(I79:I82)</f>
        <v>2.81</v>
      </c>
      <c r="J83" s="59"/>
    </row>
    <row r="84" spans="1:10" x14ac:dyDescent="0.25">
      <c r="A84" s="35"/>
      <c r="B84" s="59"/>
      <c r="C84" s="59"/>
      <c r="D84" s="59"/>
      <c r="E84" s="59"/>
      <c r="F84" s="59"/>
      <c r="G84" s="59"/>
      <c r="H84" s="59"/>
      <c r="I84" s="59"/>
      <c r="J84" s="59"/>
    </row>
    <row r="85" spans="1:10" x14ac:dyDescent="0.25">
      <c r="A85" s="35"/>
      <c r="B85" s="60" t="s">
        <v>239</v>
      </c>
      <c r="C85" s="59"/>
      <c r="D85" s="59"/>
      <c r="E85" s="61"/>
      <c r="F85" s="59"/>
      <c r="G85" s="60" t="s">
        <v>244</v>
      </c>
      <c r="H85" s="59"/>
      <c r="I85" s="59"/>
      <c r="J85" s="61"/>
    </row>
    <row r="86" spans="1:10" ht="26.25" x14ac:dyDescent="0.25">
      <c r="A86" s="35"/>
      <c r="B86" s="62" t="s">
        <v>151</v>
      </c>
      <c r="C86" s="63"/>
      <c r="D86" s="60" t="s">
        <v>284</v>
      </c>
      <c r="E86" s="60" t="s">
        <v>285</v>
      </c>
      <c r="F86" s="59"/>
      <c r="G86" s="62" t="s">
        <v>151</v>
      </c>
      <c r="H86" s="63"/>
      <c r="I86" s="60" t="s">
        <v>284</v>
      </c>
      <c r="J86" s="60" t="s">
        <v>285</v>
      </c>
    </row>
    <row r="87" spans="1:10" ht="39" x14ac:dyDescent="0.25">
      <c r="A87" s="35"/>
      <c r="B87" s="44">
        <v>1</v>
      </c>
      <c r="C87" s="44" t="s">
        <v>154</v>
      </c>
      <c r="D87" s="44">
        <f>VLOOKUP(C87,breakfast,2,FALSE)/100*E87</f>
        <v>6.93</v>
      </c>
      <c r="E87" s="44">
        <v>3</v>
      </c>
      <c r="F87" s="59"/>
      <c r="G87" s="44">
        <v>1</v>
      </c>
      <c r="H87" s="44" t="s">
        <v>143</v>
      </c>
      <c r="I87" s="44">
        <f>VLOOKUP(H87,breakfast,2,FALSE)/100*J87</f>
        <v>2.79</v>
      </c>
      <c r="J87" s="44">
        <v>3</v>
      </c>
    </row>
    <row r="88" spans="1:10" ht="26.25" x14ac:dyDescent="0.25">
      <c r="A88" s="35"/>
      <c r="B88" s="44">
        <v>2</v>
      </c>
      <c r="C88" s="44" t="s">
        <v>146</v>
      </c>
      <c r="D88" s="44">
        <f>VLOOKUP(C88,breakfast,2,FALSE)/100*E88</f>
        <v>0.88</v>
      </c>
      <c r="E88" s="44">
        <v>2</v>
      </c>
      <c r="F88" s="59"/>
      <c r="G88" s="44">
        <v>2</v>
      </c>
      <c r="H88" s="44" t="s">
        <v>288</v>
      </c>
      <c r="I88" s="44">
        <f>VLOOKUP(H88,breakfast,2,FALSE)/100*J88</f>
        <v>0</v>
      </c>
      <c r="J88" s="44">
        <v>1</v>
      </c>
    </row>
    <row r="89" spans="1:10" x14ac:dyDescent="0.25">
      <c r="A89" s="35"/>
      <c r="B89" s="44">
        <v>3</v>
      </c>
      <c r="C89" s="44" t="s">
        <v>288</v>
      </c>
      <c r="D89" s="44">
        <f>VLOOKUP(C89,breakfast,2,FALSE)/100*E89</f>
        <v>0</v>
      </c>
      <c r="E89" s="44">
        <v>0</v>
      </c>
      <c r="F89" s="59"/>
      <c r="G89" s="44">
        <v>3</v>
      </c>
      <c r="H89" s="44" t="s">
        <v>141</v>
      </c>
      <c r="I89" s="44">
        <f>VLOOKUP(H89,breakfast,2,FALSE)/100*J89</f>
        <v>1.74</v>
      </c>
      <c r="J89" s="44">
        <v>2</v>
      </c>
    </row>
    <row r="90" spans="1:10" ht="39" x14ac:dyDescent="0.25">
      <c r="A90" s="35"/>
      <c r="B90" s="44">
        <v>4</v>
      </c>
      <c r="C90" s="44" t="s">
        <v>288</v>
      </c>
      <c r="D90" s="44">
        <f>VLOOKUP(C90,breakfast,2,FALSE)/100*E90</f>
        <v>0</v>
      </c>
      <c r="E90" s="44">
        <v>0</v>
      </c>
      <c r="F90" s="59"/>
      <c r="G90" s="44">
        <v>4</v>
      </c>
      <c r="H90" s="44" t="s">
        <v>155</v>
      </c>
      <c r="I90" s="44">
        <f>VLOOKUP(H90,breakfast,2,FALSE)/100*J90</f>
        <v>0.83</v>
      </c>
      <c r="J90" s="44">
        <v>1</v>
      </c>
    </row>
    <row r="91" spans="1:10" x14ac:dyDescent="0.25">
      <c r="A91" s="35"/>
      <c r="B91" s="59"/>
      <c r="C91" s="60" t="s">
        <v>152</v>
      </c>
      <c r="D91" s="44">
        <f>SUM(D87:D90)</f>
        <v>7.81</v>
      </c>
      <c r="E91" s="59"/>
      <c r="F91" s="59"/>
      <c r="G91" s="59"/>
      <c r="H91" s="60" t="s">
        <v>152</v>
      </c>
      <c r="I91" s="44">
        <f>SUM(I87:I90)</f>
        <v>5.36</v>
      </c>
      <c r="J91" s="59"/>
    </row>
    <row r="92" spans="1:10" x14ac:dyDescent="0.25">
      <c r="A92" s="35"/>
      <c r="B92" s="59"/>
      <c r="C92" s="59"/>
      <c r="D92" s="59"/>
      <c r="E92" s="59"/>
      <c r="F92" s="59"/>
      <c r="G92" s="59"/>
      <c r="H92" s="59"/>
      <c r="I92" s="59"/>
      <c r="J92" s="59"/>
    </row>
    <row r="93" spans="1:10" x14ac:dyDescent="0.25">
      <c r="A93" s="35"/>
      <c r="B93" s="60" t="s">
        <v>240</v>
      </c>
      <c r="C93" s="59"/>
      <c r="D93" s="59"/>
      <c r="E93" s="61"/>
      <c r="F93" s="59"/>
      <c r="G93" s="60" t="s">
        <v>245</v>
      </c>
      <c r="H93" s="59"/>
      <c r="I93" s="59"/>
      <c r="J93" s="61"/>
    </row>
    <row r="94" spans="1:10" ht="26.25" x14ac:dyDescent="0.25">
      <c r="A94" s="35"/>
      <c r="B94" s="62" t="s">
        <v>151</v>
      </c>
      <c r="C94" s="63"/>
      <c r="D94" s="60" t="s">
        <v>284</v>
      </c>
      <c r="E94" s="60" t="s">
        <v>285</v>
      </c>
      <c r="F94" s="59"/>
      <c r="G94" s="62" t="s">
        <v>151</v>
      </c>
      <c r="H94" s="63"/>
      <c r="I94" s="60" t="s">
        <v>284</v>
      </c>
      <c r="J94" s="60" t="s">
        <v>285</v>
      </c>
    </row>
    <row r="95" spans="1:10" x14ac:dyDescent="0.25">
      <c r="A95" s="35"/>
      <c r="B95" s="44">
        <v>1</v>
      </c>
      <c r="C95" s="44" t="s">
        <v>288</v>
      </c>
      <c r="D95" s="44">
        <f>VLOOKUP(C95,breakfast,2,FALSE)/100*E95</f>
        <v>0</v>
      </c>
      <c r="E95" s="44">
        <v>0</v>
      </c>
      <c r="F95" s="59"/>
      <c r="G95" s="44">
        <v>1</v>
      </c>
      <c r="H95" s="44" t="s">
        <v>288</v>
      </c>
      <c r="I95" s="44">
        <f>VLOOKUP(H95,breakfast,2,FALSE)/100*J95</f>
        <v>0</v>
      </c>
      <c r="J95" s="44">
        <v>0</v>
      </c>
    </row>
    <row r="96" spans="1:10" x14ac:dyDescent="0.25">
      <c r="A96" s="35"/>
      <c r="B96" s="44">
        <v>2</v>
      </c>
      <c r="C96" s="44" t="s">
        <v>288</v>
      </c>
      <c r="D96" s="44">
        <f>VLOOKUP(C96,breakfast,2,FALSE)/100*E96</f>
        <v>0</v>
      </c>
      <c r="E96" s="44">
        <v>0</v>
      </c>
      <c r="F96" s="59"/>
      <c r="G96" s="44">
        <v>2</v>
      </c>
      <c r="H96" s="44" t="s">
        <v>139</v>
      </c>
      <c r="I96" s="44">
        <f>VLOOKUP(H96,breakfast,2,FALSE)/100*J96</f>
        <v>0.72</v>
      </c>
      <c r="J96" s="44">
        <v>3</v>
      </c>
    </row>
    <row r="97" spans="1:10" ht="26.25" x14ac:dyDescent="0.25">
      <c r="A97" s="35"/>
      <c r="B97" s="44">
        <v>3</v>
      </c>
      <c r="C97" s="44" t="s">
        <v>145</v>
      </c>
      <c r="D97" s="44">
        <f>VLOOKUP(C97,breakfast,2,FALSE)/100*E97</f>
        <v>0.86</v>
      </c>
      <c r="E97" s="44">
        <v>2</v>
      </c>
      <c r="F97" s="59"/>
      <c r="G97" s="44">
        <v>3</v>
      </c>
      <c r="H97" s="44" t="s">
        <v>148</v>
      </c>
      <c r="I97" s="44">
        <f>VLOOKUP(H97,breakfast,2,FALSE)/100*J97</f>
        <v>0.6</v>
      </c>
      <c r="J97" s="44">
        <v>1</v>
      </c>
    </row>
    <row r="98" spans="1:10" x14ac:dyDescent="0.25">
      <c r="A98" s="35"/>
      <c r="B98" s="44">
        <v>4</v>
      </c>
      <c r="C98" s="44" t="s">
        <v>143</v>
      </c>
      <c r="D98" s="44">
        <f>VLOOKUP(C98,breakfast,2,FALSE)/100*E98</f>
        <v>1.86</v>
      </c>
      <c r="E98" s="44">
        <v>2</v>
      </c>
      <c r="F98" s="59"/>
      <c r="G98" s="44">
        <v>4</v>
      </c>
      <c r="H98" s="44" t="s">
        <v>288</v>
      </c>
      <c r="I98" s="44">
        <f>VLOOKUP(H98,breakfast,2,FALSE)/100*J98</f>
        <v>0</v>
      </c>
      <c r="J98" s="44">
        <v>0</v>
      </c>
    </row>
    <row r="99" spans="1:10" x14ac:dyDescent="0.25">
      <c r="A99" s="35"/>
      <c r="B99" s="59"/>
      <c r="C99" s="60" t="s">
        <v>152</v>
      </c>
      <c r="D99" s="44">
        <f>SUM(D95:D98)</f>
        <v>2.72</v>
      </c>
      <c r="E99" s="59"/>
      <c r="F99" s="59"/>
      <c r="G99" s="59"/>
      <c r="H99" s="60" t="s">
        <v>152</v>
      </c>
      <c r="I99" s="44">
        <f>SUM(I95:I98)</f>
        <v>1.3199999999999998</v>
      </c>
      <c r="J99" s="59"/>
    </row>
    <row r="100" spans="1:10" x14ac:dyDescent="0.25">
      <c r="A100" s="35"/>
      <c r="B100" s="59"/>
      <c r="C100" s="59"/>
      <c r="D100" s="59"/>
      <c r="E100" s="59"/>
      <c r="F100" s="59"/>
      <c r="G100" s="59"/>
      <c r="H100" s="59"/>
      <c r="I100" s="59"/>
      <c r="J100" s="59"/>
    </row>
    <row r="101" spans="1:10" x14ac:dyDescent="0.25">
      <c r="A101" s="35"/>
      <c r="B101" s="60" t="s">
        <v>241</v>
      </c>
      <c r="C101" s="59"/>
      <c r="D101" s="59"/>
      <c r="E101" s="61"/>
      <c r="F101" s="59"/>
      <c r="G101" s="59"/>
      <c r="H101" s="59"/>
      <c r="I101" s="59"/>
      <c r="J101" s="59"/>
    </row>
    <row r="102" spans="1:10" ht="26.25" x14ac:dyDescent="0.25">
      <c r="A102" s="35"/>
      <c r="B102" s="62" t="s">
        <v>151</v>
      </c>
      <c r="C102" s="63"/>
      <c r="D102" s="60" t="s">
        <v>284</v>
      </c>
      <c r="E102" s="60" t="s">
        <v>285</v>
      </c>
      <c r="F102" s="59"/>
      <c r="G102" s="59"/>
      <c r="H102" s="59"/>
      <c r="I102" s="59"/>
      <c r="J102" s="59"/>
    </row>
    <row r="103" spans="1:10" x14ac:dyDescent="0.25">
      <c r="A103" s="35"/>
      <c r="B103" s="44">
        <v>1</v>
      </c>
      <c r="C103" s="44" t="s">
        <v>141</v>
      </c>
      <c r="D103" s="44">
        <f>VLOOKUP(C103,breakfast,2,FALSE)/100*E103</f>
        <v>1.74</v>
      </c>
      <c r="E103" s="44">
        <v>2</v>
      </c>
      <c r="F103" s="59"/>
      <c r="G103" s="59"/>
      <c r="H103" s="59"/>
      <c r="I103" s="59"/>
      <c r="J103" s="59"/>
    </row>
    <row r="104" spans="1:10" ht="39" x14ac:dyDescent="0.25">
      <c r="A104" s="35"/>
      <c r="B104" s="44">
        <v>2</v>
      </c>
      <c r="C104" s="44" t="s">
        <v>155</v>
      </c>
      <c r="D104" s="44">
        <f>VLOOKUP(C104,breakfast,2,FALSE)/100*E104</f>
        <v>0.83</v>
      </c>
      <c r="E104" s="44">
        <v>1</v>
      </c>
      <c r="F104" s="59"/>
      <c r="G104" s="59"/>
      <c r="H104" s="59"/>
      <c r="I104" s="59"/>
      <c r="J104" s="59"/>
    </row>
    <row r="105" spans="1:10" ht="26.25" x14ac:dyDescent="0.25">
      <c r="A105" s="35"/>
      <c r="B105" s="44">
        <v>3</v>
      </c>
      <c r="C105" s="44" t="s">
        <v>146</v>
      </c>
      <c r="D105" s="44">
        <f>VLOOKUP(C105,breakfast,2,FALSE)/100*E105</f>
        <v>0.88</v>
      </c>
      <c r="E105" s="44">
        <v>2</v>
      </c>
      <c r="F105" s="59"/>
      <c r="G105" s="59"/>
      <c r="H105" s="59"/>
      <c r="I105" s="59"/>
      <c r="J105" s="59"/>
    </row>
    <row r="106" spans="1:10" x14ac:dyDescent="0.25">
      <c r="A106" s="35"/>
      <c r="B106" s="44">
        <v>4</v>
      </c>
      <c r="C106" s="44" t="s">
        <v>288</v>
      </c>
      <c r="D106" s="44">
        <f>VLOOKUP(C106,breakfast,2,FALSE)/100*E106</f>
        <v>0</v>
      </c>
      <c r="E106" s="44">
        <v>0</v>
      </c>
      <c r="F106" s="59"/>
      <c r="G106" s="59"/>
      <c r="H106" s="59"/>
      <c r="I106" s="59"/>
      <c r="J106" s="59"/>
    </row>
    <row r="107" spans="1:10" x14ac:dyDescent="0.25">
      <c r="A107" s="35"/>
      <c r="B107" s="59"/>
      <c r="C107" s="60" t="s">
        <v>152</v>
      </c>
      <c r="D107" s="44">
        <f>SUM(D103:D106)</f>
        <v>3.4499999999999997</v>
      </c>
      <c r="E107" s="59"/>
      <c r="F107" s="59"/>
      <c r="G107" s="64" t="s">
        <v>286</v>
      </c>
      <c r="H107" s="65"/>
      <c r="I107" s="66">
        <f>SUM(D83,I83,D91,I91,D99,I99,D107)</f>
        <v>29.839999999999996</v>
      </c>
      <c r="J107" s="59"/>
    </row>
    <row r="108" spans="1:10" x14ac:dyDescent="0.25">
      <c r="A108" s="35"/>
      <c r="B108" s="35"/>
      <c r="C108" s="35"/>
      <c r="D108" s="35"/>
      <c r="E108" s="35"/>
      <c r="F108" s="35"/>
      <c r="G108" s="35"/>
      <c r="H108" s="35"/>
      <c r="I108" s="35"/>
      <c r="J108" s="35"/>
    </row>
    <row r="109" spans="1:10" x14ac:dyDescent="0.25">
      <c r="A109" s="35"/>
      <c r="B109" s="35"/>
      <c r="C109" s="35"/>
      <c r="D109" s="35"/>
      <c r="E109" s="35"/>
      <c r="F109" s="35"/>
      <c r="G109" s="35"/>
      <c r="H109" s="35"/>
      <c r="I109" s="35"/>
      <c r="J109" s="35"/>
    </row>
    <row r="110" spans="1:10" x14ac:dyDescent="0.25">
      <c r="A110" s="35"/>
      <c r="B110" s="35"/>
      <c r="C110" s="35"/>
      <c r="D110" s="35"/>
      <c r="E110" s="35"/>
      <c r="F110" s="35"/>
      <c r="G110" s="35"/>
      <c r="H110" s="35"/>
      <c r="I110" s="35"/>
      <c r="J110" s="35"/>
    </row>
    <row r="111" spans="1:10" x14ac:dyDescent="0.25">
      <c r="A111" s="35"/>
      <c r="B111" s="35"/>
      <c r="C111" s="35"/>
      <c r="D111" s="35"/>
      <c r="E111" s="35"/>
      <c r="F111" s="35"/>
      <c r="G111" s="35"/>
      <c r="H111" s="35"/>
      <c r="I111" s="35"/>
      <c r="J111" s="35"/>
    </row>
    <row r="112" spans="1:10" x14ac:dyDescent="0.25">
      <c r="A112" s="35"/>
      <c r="B112" s="35"/>
      <c r="C112" s="35"/>
      <c r="D112" s="35"/>
      <c r="E112" s="35"/>
      <c r="F112" s="35"/>
      <c r="G112" s="35"/>
      <c r="H112" s="35"/>
      <c r="I112" s="35"/>
      <c r="J112" s="35"/>
    </row>
    <row r="113" spans="1:10" x14ac:dyDescent="0.25">
      <c r="A113" s="35"/>
      <c r="B113" s="35"/>
      <c r="C113" s="35"/>
      <c r="D113" s="35"/>
      <c r="E113" s="35"/>
      <c r="F113" s="35"/>
      <c r="G113" s="35"/>
      <c r="H113" s="35"/>
      <c r="I113" s="35"/>
      <c r="J113" s="35"/>
    </row>
    <row r="114" spans="1:10" x14ac:dyDescent="0.25">
      <c r="A114" s="35"/>
      <c r="B114" s="60" t="s">
        <v>238</v>
      </c>
      <c r="C114" s="59"/>
      <c r="D114" s="59"/>
      <c r="E114" s="61"/>
      <c r="F114" s="61"/>
      <c r="G114" s="60" t="s">
        <v>242</v>
      </c>
      <c r="H114" s="59"/>
      <c r="I114" s="59"/>
      <c r="J114" s="61"/>
    </row>
    <row r="115" spans="1:10" ht="26.25" x14ac:dyDescent="0.25">
      <c r="A115" s="35"/>
      <c r="B115" s="62" t="s">
        <v>151</v>
      </c>
      <c r="C115" s="63"/>
      <c r="D115" s="60" t="s">
        <v>284</v>
      </c>
      <c r="E115" s="60" t="s">
        <v>285</v>
      </c>
      <c r="F115" s="58"/>
      <c r="G115" s="62" t="s">
        <v>151</v>
      </c>
      <c r="H115" s="63"/>
      <c r="I115" s="60" t="s">
        <v>284</v>
      </c>
      <c r="J115" s="60" t="s">
        <v>285</v>
      </c>
    </row>
    <row r="116" spans="1:10" x14ac:dyDescent="0.25">
      <c r="A116" s="35"/>
      <c r="B116" s="44">
        <v>1</v>
      </c>
      <c r="C116" s="44" t="s">
        <v>143</v>
      </c>
      <c r="D116" s="44">
        <f>VLOOKUP(C116,breakfast,2,FALSE)/100*E116</f>
        <v>1.86</v>
      </c>
      <c r="E116" s="44">
        <v>2</v>
      </c>
      <c r="F116" s="59"/>
      <c r="G116" s="44">
        <v>1</v>
      </c>
      <c r="H116" s="44" t="s">
        <v>139</v>
      </c>
      <c r="I116" s="44">
        <f>VLOOKUP(H116,breakfast,2,FALSE)/100*J116</f>
        <v>0.48</v>
      </c>
      <c r="J116" s="44">
        <v>2</v>
      </c>
    </row>
    <row r="117" spans="1:10" x14ac:dyDescent="0.25">
      <c r="A117" s="35"/>
      <c r="B117" s="44">
        <v>2</v>
      </c>
      <c r="C117" s="44" t="s">
        <v>288</v>
      </c>
      <c r="D117" s="44">
        <f>VLOOKUP(C117,breakfast,2,FALSE)/100*E117</f>
        <v>0</v>
      </c>
      <c r="E117" s="44">
        <v>0</v>
      </c>
      <c r="F117" s="59"/>
      <c r="G117" s="44">
        <v>2</v>
      </c>
      <c r="H117" s="44" t="s">
        <v>140</v>
      </c>
      <c r="I117" s="44">
        <f>VLOOKUP(H117,breakfast,2,FALSE)/100*J117</f>
        <v>1.77</v>
      </c>
      <c r="J117" s="44">
        <v>3</v>
      </c>
    </row>
    <row r="118" spans="1:10" x14ac:dyDescent="0.25">
      <c r="A118" s="35"/>
      <c r="B118" s="44">
        <v>3</v>
      </c>
      <c r="C118" s="44" t="s">
        <v>288</v>
      </c>
      <c r="D118" s="44">
        <f>VLOOKUP(C118,breakfast,2,FALSE)/100*E118</f>
        <v>0</v>
      </c>
      <c r="E118" s="44">
        <v>0</v>
      </c>
      <c r="F118" s="59"/>
      <c r="G118" s="44">
        <v>3</v>
      </c>
      <c r="H118" s="44" t="s">
        <v>147</v>
      </c>
      <c r="I118" s="44">
        <f>VLOOKUP(H118,breakfast,2,FALSE)/100*J118</f>
        <v>1.5</v>
      </c>
      <c r="J118" s="44">
        <v>2</v>
      </c>
    </row>
    <row r="119" spans="1:10" ht="39" x14ac:dyDescent="0.25">
      <c r="A119" s="35"/>
      <c r="B119" s="44">
        <v>4</v>
      </c>
      <c r="C119" s="44" t="s">
        <v>156</v>
      </c>
      <c r="D119" s="44">
        <f>VLOOKUP(C119,breakfast,2,FALSE)/100*E119</f>
        <v>3.4499999999999997</v>
      </c>
      <c r="E119" s="44">
        <v>3</v>
      </c>
      <c r="F119" s="59"/>
      <c r="G119" s="44">
        <v>4</v>
      </c>
      <c r="H119" s="44" t="s">
        <v>155</v>
      </c>
      <c r="I119" s="44">
        <f>VLOOKUP(H119,breakfast,2,FALSE)/100*J119</f>
        <v>0.83</v>
      </c>
      <c r="J119" s="44">
        <v>1</v>
      </c>
    </row>
    <row r="120" spans="1:10" x14ac:dyDescent="0.25">
      <c r="A120" s="35"/>
      <c r="B120" s="59"/>
      <c r="C120" s="60" t="s">
        <v>152</v>
      </c>
      <c r="D120" s="44">
        <f>SUM(D116:D119)</f>
        <v>5.31</v>
      </c>
      <c r="E120" s="59"/>
      <c r="F120" s="59"/>
      <c r="G120" s="59"/>
      <c r="H120" s="60" t="s">
        <v>152</v>
      </c>
      <c r="I120" s="44">
        <f>SUM(I116:I119)</f>
        <v>4.58</v>
      </c>
      <c r="J120" s="59"/>
    </row>
    <row r="121" spans="1:10" x14ac:dyDescent="0.25">
      <c r="A121" s="35"/>
      <c r="B121" s="59"/>
      <c r="C121" s="59"/>
      <c r="D121" s="59"/>
      <c r="E121" s="59"/>
      <c r="F121" s="59"/>
      <c r="G121" s="59"/>
      <c r="H121" s="59"/>
      <c r="I121" s="59"/>
      <c r="J121" s="59"/>
    </row>
    <row r="122" spans="1:10" x14ac:dyDescent="0.25">
      <c r="A122" s="35"/>
      <c r="B122" s="60" t="s">
        <v>239</v>
      </c>
      <c r="C122" s="59"/>
      <c r="D122" s="59"/>
      <c r="E122" s="61"/>
      <c r="F122" s="59"/>
      <c r="G122" s="60" t="s">
        <v>244</v>
      </c>
      <c r="H122" s="59"/>
      <c r="I122" s="59"/>
      <c r="J122" s="61"/>
    </row>
    <row r="123" spans="1:10" ht="26.25" x14ac:dyDescent="0.25">
      <c r="A123" s="35"/>
      <c r="B123" s="62" t="s">
        <v>151</v>
      </c>
      <c r="C123" s="63"/>
      <c r="D123" s="60" t="s">
        <v>284</v>
      </c>
      <c r="E123" s="60" t="s">
        <v>285</v>
      </c>
      <c r="F123" s="59"/>
      <c r="G123" s="62" t="s">
        <v>151</v>
      </c>
      <c r="H123" s="63"/>
      <c r="I123" s="60" t="s">
        <v>284</v>
      </c>
      <c r="J123" s="60" t="s">
        <v>285</v>
      </c>
    </row>
    <row r="124" spans="1:10" x14ac:dyDescent="0.25">
      <c r="A124" s="35"/>
      <c r="B124" s="44">
        <v>1</v>
      </c>
      <c r="C124" s="44" t="s">
        <v>288</v>
      </c>
      <c r="D124" s="44">
        <f>VLOOKUP(C124,breakfast,2,FALSE)/100*E124</f>
        <v>0</v>
      </c>
      <c r="E124" s="44">
        <v>0</v>
      </c>
      <c r="F124" s="59"/>
      <c r="G124" s="44">
        <v>1</v>
      </c>
      <c r="H124" s="44" t="s">
        <v>144</v>
      </c>
      <c r="I124" s="44">
        <f>VLOOKUP(H124,breakfast,2,FALSE)/100*J124</f>
        <v>3</v>
      </c>
      <c r="J124" s="44">
        <v>2</v>
      </c>
    </row>
    <row r="125" spans="1:10" x14ac:dyDescent="0.25">
      <c r="A125" s="35"/>
      <c r="B125" s="44">
        <v>2</v>
      </c>
      <c r="C125" s="44" t="s">
        <v>288</v>
      </c>
      <c r="D125" s="44">
        <f>VLOOKUP(C125,breakfast,2,FALSE)/100*E125</f>
        <v>0</v>
      </c>
      <c r="E125" s="44">
        <v>0</v>
      </c>
      <c r="F125" s="59"/>
      <c r="G125" s="44">
        <v>2</v>
      </c>
      <c r="H125" s="44" t="s">
        <v>141</v>
      </c>
      <c r="I125" s="44">
        <f>VLOOKUP(H125,breakfast,2,FALSE)/100*J125</f>
        <v>1.74</v>
      </c>
      <c r="J125" s="44">
        <v>2</v>
      </c>
    </row>
    <row r="126" spans="1:10" ht="26.25" x14ac:dyDescent="0.25">
      <c r="A126" s="35"/>
      <c r="B126" s="44">
        <v>3</v>
      </c>
      <c r="C126" s="44" t="s">
        <v>148</v>
      </c>
      <c r="D126" s="44">
        <f>VLOOKUP(C126,breakfast,2,FALSE)/100*E126</f>
        <v>1.2</v>
      </c>
      <c r="E126" s="44">
        <v>2</v>
      </c>
      <c r="F126" s="59"/>
      <c r="G126" s="44">
        <v>3</v>
      </c>
      <c r="H126" s="44" t="s">
        <v>288</v>
      </c>
      <c r="I126" s="44">
        <f>VLOOKUP(H126,breakfast,2,FALSE)/100*J126</f>
        <v>0</v>
      </c>
      <c r="J126" s="44">
        <v>0</v>
      </c>
    </row>
    <row r="127" spans="1:10" ht="39" x14ac:dyDescent="0.25">
      <c r="A127" s="35"/>
      <c r="B127" s="44">
        <v>4</v>
      </c>
      <c r="C127" s="44" t="s">
        <v>288</v>
      </c>
      <c r="D127" s="44">
        <f>VLOOKUP(C127,breakfast,2,FALSE)/100*E127</f>
        <v>0</v>
      </c>
      <c r="E127" s="44">
        <v>0</v>
      </c>
      <c r="F127" s="59"/>
      <c r="G127" s="44">
        <v>4</v>
      </c>
      <c r="H127" s="44" t="s">
        <v>155</v>
      </c>
      <c r="I127" s="44">
        <f>VLOOKUP(H127,breakfast,2,FALSE)/100*J127</f>
        <v>1.66</v>
      </c>
      <c r="J127" s="44">
        <v>2</v>
      </c>
    </row>
    <row r="128" spans="1:10" x14ac:dyDescent="0.25">
      <c r="A128" s="35"/>
      <c r="B128" s="59"/>
      <c r="C128" s="60" t="s">
        <v>152</v>
      </c>
      <c r="D128" s="44">
        <f>SUM(D124:D127)</f>
        <v>1.2</v>
      </c>
      <c r="E128" s="59"/>
      <c r="F128" s="59"/>
      <c r="G128" s="59"/>
      <c r="H128" s="60" t="s">
        <v>152</v>
      </c>
      <c r="I128" s="44">
        <f>SUM(I124:I127)</f>
        <v>6.4</v>
      </c>
      <c r="J128" s="59"/>
    </row>
    <row r="129" spans="1:10" x14ac:dyDescent="0.25">
      <c r="A129" s="35"/>
      <c r="B129" s="59"/>
      <c r="C129" s="59"/>
      <c r="D129" s="59"/>
      <c r="E129" s="59"/>
      <c r="F129" s="59"/>
      <c r="G129" s="59"/>
      <c r="H129" s="59"/>
      <c r="I129" s="59"/>
      <c r="J129" s="59"/>
    </row>
    <row r="130" spans="1:10" x14ac:dyDescent="0.25">
      <c r="A130" s="35"/>
      <c r="B130" s="60" t="s">
        <v>240</v>
      </c>
      <c r="C130" s="59"/>
      <c r="D130" s="59"/>
      <c r="E130" s="61"/>
      <c r="F130" s="59"/>
      <c r="G130" s="60" t="s">
        <v>245</v>
      </c>
      <c r="H130" s="59"/>
      <c r="I130" s="59"/>
      <c r="J130" s="61"/>
    </row>
    <row r="131" spans="1:10" ht="26.25" x14ac:dyDescent="0.25">
      <c r="A131" s="35"/>
      <c r="B131" s="62" t="s">
        <v>151</v>
      </c>
      <c r="C131" s="63"/>
      <c r="D131" s="60" t="s">
        <v>284</v>
      </c>
      <c r="E131" s="60" t="s">
        <v>285</v>
      </c>
      <c r="F131" s="59"/>
      <c r="G131" s="62" t="s">
        <v>151</v>
      </c>
      <c r="H131" s="63"/>
      <c r="I131" s="60" t="s">
        <v>284</v>
      </c>
      <c r="J131" s="60" t="s">
        <v>285</v>
      </c>
    </row>
    <row r="132" spans="1:10" x14ac:dyDescent="0.25">
      <c r="A132" s="35"/>
      <c r="B132" s="44">
        <v>1</v>
      </c>
      <c r="C132" s="44" t="s">
        <v>288</v>
      </c>
      <c r="D132" s="44">
        <f>VLOOKUP(C132,breakfast,2,FALSE)/100*E132</f>
        <v>0</v>
      </c>
      <c r="E132" s="44">
        <v>0</v>
      </c>
      <c r="F132" s="59"/>
      <c r="G132" s="44">
        <v>1</v>
      </c>
      <c r="H132" s="44" t="s">
        <v>288</v>
      </c>
      <c r="I132" s="44">
        <f>VLOOKUP(H132,breakfast,2,FALSE)/100*J132</f>
        <v>0</v>
      </c>
      <c r="J132" s="44">
        <v>0</v>
      </c>
    </row>
    <row r="133" spans="1:10" x14ac:dyDescent="0.25">
      <c r="A133" s="35"/>
      <c r="B133" s="44">
        <v>2</v>
      </c>
      <c r="C133" s="44" t="s">
        <v>288</v>
      </c>
      <c r="D133" s="44">
        <f>VLOOKUP(C133,breakfast,2,FALSE)/100*E133</f>
        <v>0</v>
      </c>
      <c r="E133" s="44">
        <v>0</v>
      </c>
      <c r="F133" s="59"/>
      <c r="G133" s="44">
        <v>2</v>
      </c>
      <c r="H133" s="44" t="s">
        <v>142</v>
      </c>
      <c r="I133" s="44">
        <f>VLOOKUP(H133,breakfast,2,FALSE)/100*J133</f>
        <v>4.47</v>
      </c>
      <c r="J133" s="44">
        <v>3</v>
      </c>
    </row>
    <row r="134" spans="1:10" ht="26.25" x14ac:dyDescent="0.25">
      <c r="A134" s="35"/>
      <c r="B134" s="44">
        <v>3</v>
      </c>
      <c r="C134" s="44" t="s">
        <v>146</v>
      </c>
      <c r="D134" s="44">
        <f>VLOOKUP(C134,breakfast,2,FALSE)/100*E134</f>
        <v>1.32</v>
      </c>
      <c r="E134" s="44">
        <v>3</v>
      </c>
      <c r="F134" s="59"/>
      <c r="G134" s="44">
        <v>3</v>
      </c>
      <c r="H134" s="44" t="s">
        <v>288</v>
      </c>
      <c r="I134" s="44">
        <f>VLOOKUP(H134,breakfast,2,FALSE)/100*J134</f>
        <v>0</v>
      </c>
      <c r="J134" s="44">
        <v>0</v>
      </c>
    </row>
    <row r="135" spans="1:10" ht="39" x14ac:dyDescent="0.25">
      <c r="A135" s="35"/>
      <c r="B135" s="44">
        <v>4</v>
      </c>
      <c r="C135" s="44" t="s">
        <v>156</v>
      </c>
      <c r="D135" s="44">
        <f>VLOOKUP(C135,breakfast,2,FALSE)/100*E135</f>
        <v>2.2999999999999998</v>
      </c>
      <c r="E135" s="44">
        <v>2</v>
      </c>
      <c r="F135" s="59"/>
      <c r="G135" s="44">
        <v>4</v>
      </c>
      <c r="H135" s="44" t="s">
        <v>155</v>
      </c>
      <c r="I135" s="44">
        <f>VLOOKUP(H135,breakfast,2,FALSE)/100*J135</f>
        <v>0.83</v>
      </c>
      <c r="J135" s="44">
        <v>1</v>
      </c>
    </row>
    <row r="136" spans="1:10" x14ac:dyDescent="0.25">
      <c r="A136" s="35"/>
      <c r="B136" s="59"/>
      <c r="C136" s="60" t="s">
        <v>152</v>
      </c>
      <c r="D136" s="44">
        <f>SUM(D132:D135)</f>
        <v>3.62</v>
      </c>
      <c r="E136" s="59"/>
      <c r="F136" s="59"/>
      <c r="G136" s="59"/>
      <c r="H136" s="60" t="s">
        <v>152</v>
      </c>
      <c r="I136" s="44">
        <f>SUM(I132:I135)</f>
        <v>5.3</v>
      </c>
      <c r="J136" s="59"/>
    </row>
    <row r="137" spans="1:10" x14ac:dyDescent="0.25">
      <c r="A137" s="35"/>
      <c r="B137" s="59"/>
      <c r="C137" s="59"/>
      <c r="D137" s="59"/>
      <c r="E137" s="59"/>
      <c r="F137" s="59"/>
      <c r="G137" s="59"/>
      <c r="H137" s="59"/>
      <c r="I137" s="59"/>
      <c r="J137" s="59"/>
    </row>
    <row r="138" spans="1:10" x14ac:dyDescent="0.25">
      <c r="A138" s="35"/>
      <c r="B138" s="60" t="s">
        <v>241</v>
      </c>
      <c r="C138" s="59"/>
      <c r="D138" s="59"/>
      <c r="E138" s="61"/>
      <c r="F138" s="59"/>
      <c r="G138" s="59"/>
      <c r="H138" s="59"/>
      <c r="I138" s="59"/>
      <c r="J138" s="59"/>
    </row>
    <row r="139" spans="1:10" ht="26.25" x14ac:dyDescent="0.25">
      <c r="A139" s="35"/>
      <c r="B139" s="62" t="s">
        <v>151</v>
      </c>
      <c r="C139" s="63"/>
      <c r="D139" s="60" t="s">
        <v>284</v>
      </c>
      <c r="E139" s="60" t="s">
        <v>285</v>
      </c>
      <c r="F139" s="59"/>
      <c r="G139" s="59"/>
      <c r="H139" s="59"/>
      <c r="I139" s="59"/>
      <c r="J139" s="59"/>
    </row>
    <row r="140" spans="1:10" x14ac:dyDescent="0.25">
      <c r="A140" s="35"/>
      <c r="B140" s="44">
        <v>1</v>
      </c>
      <c r="C140" s="44" t="s">
        <v>138</v>
      </c>
      <c r="D140" s="44">
        <f>VLOOKUP(C140,breakfast,2,FALSE)/100*E140</f>
        <v>3.09</v>
      </c>
      <c r="E140" s="44">
        <v>3</v>
      </c>
      <c r="F140" s="59"/>
      <c r="G140" s="59"/>
      <c r="H140" s="59"/>
      <c r="I140" s="59"/>
      <c r="J140" s="59"/>
    </row>
    <row r="141" spans="1:10" x14ac:dyDescent="0.25">
      <c r="A141" s="35"/>
      <c r="B141" s="44">
        <v>2</v>
      </c>
      <c r="C141" s="44" t="s">
        <v>140</v>
      </c>
      <c r="D141" s="44">
        <f>VLOOKUP(C141,breakfast,2,FALSE)/100*E141</f>
        <v>1.18</v>
      </c>
      <c r="E141" s="44">
        <v>2</v>
      </c>
      <c r="F141" s="59"/>
      <c r="G141" s="59"/>
      <c r="H141" s="59"/>
      <c r="I141" s="59"/>
      <c r="J141" s="59"/>
    </row>
    <row r="142" spans="1:10" x14ac:dyDescent="0.25">
      <c r="A142" s="35"/>
      <c r="B142" s="44">
        <v>3</v>
      </c>
      <c r="C142" s="44" t="s">
        <v>145</v>
      </c>
      <c r="D142" s="44">
        <f>VLOOKUP(C142,breakfast,2,FALSE)/100*E142</f>
        <v>0.43</v>
      </c>
      <c r="E142" s="44">
        <v>1</v>
      </c>
      <c r="F142" s="59"/>
      <c r="G142" s="59"/>
      <c r="H142" s="59"/>
      <c r="I142" s="59"/>
      <c r="J142" s="59"/>
    </row>
    <row r="143" spans="1:10" x14ac:dyDescent="0.25">
      <c r="A143" s="35"/>
      <c r="B143" s="44">
        <v>4</v>
      </c>
      <c r="C143" s="44" t="s">
        <v>288</v>
      </c>
      <c r="D143" s="44">
        <f>VLOOKUP(C143,breakfast,2,FALSE)/100*E143</f>
        <v>0</v>
      </c>
      <c r="E143" s="44">
        <v>0</v>
      </c>
      <c r="F143" s="59"/>
      <c r="G143" s="59"/>
      <c r="H143" s="59"/>
      <c r="I143" s="59"/>
      <c r="J143" s="59"/>
    </row>
    <row r="144" spans="1:10" x14ac:dyDescent="0.25">
      <c r="A144" s="35"/>
      <c r="B144" s="59"/>
      <c r="C144" s="60" t="s">
        <v>152</v>
      </c>
      <c r="D144" s="44">
        <f>SUM(D140:D143)</f>
        <v>4.6999999999999993</v>
      </c>
      <c r="E144" s="59"/>
      <c r="F144" s="59"/>
      <c r="G144" s="64" t="s">
        <v>286</v>
      </c>
      <c r="H144" s="65"/>
      <c r="I144" s="66">
        <f>SUM(D120,I120,D128,I128,D136,I136,D144)</f>
        <v>31.110000000000003</v>
      </c>
      <c r="J144" s="59"/>
    </row>
    <row r="145" spans="1:10" x14ac:dyDescent="0.25">
      <c r="A145" s="35"/>
      <c r="B145" s="35"/>
      <c r="C145" s="35"/>
      <c r="D145" s="35"/>
      <c r="E145" s="35"/>
      <c r="F145" s="35"/>
      <c r="G145" s="35"/>
      <c r="H145" s="35"/>
      <c r="I145" s="35"/>
      <c r="J145" s="35"/>
    </row>
    <row r="146" spans="1:10" x14ac:dyDescent="0.25">
      <c r="A146" s="35"/>
      <c r="B146" s="35"/>
      <c r="C146" s="35"/>
      <c r="D146" s="35"/>
      <c r="E146" s="35"/>
      <c r="F146" s="35"/>
      <c r="G146" s="35"/>
      <c r="H146" s="35"/>
      <c r="I146" s="35"/>
      <c r="J146" s="35"/>
    </row>
    <row r="147" spans="1:10" x14ac:dyDescent="0.25">
      <c r="A147" s="35"/>
      <c r="B147" s="35"/>
      <c r="C147" s="35"/>
      <c r="D147" s="35"/>
      <c r="E147" s="35"/>
      <c r="F147" s="35"/>
      <c r="G147" s="35"/>
      <c r="H147" s="35"/>
      <c r="I147" s="35"/>
      <c r="J147" s="35"/>
    </row>
    <row r="148" spans="1:10" x14ac:dyDescent="0.25">
      <c r="A148" s="35"/>
      <c r="B148" s="35"/>
      <c r="C148" s="35"/>
      <c r="D148" s="35"/>
      <c r="E148" s="35"/>
      <c r="F148" s="35"/>
      <c r="G148" s="35"/>
      <c r="H148" s="67"/>
      <c r="I148" s="35"/>
      <c r="J148" s="35"/>
    </row>
    <row r="149" spans="1:10" x14ac:dyDescent="0.25">
      <c r="A149" s="35"/>
      <c r="B149" s="35"/>
      <c r="C149" s="35"/>
      <c r="D149" s="35"/>
      <c r="E149" s="35"/>
      <c r="F149" s="35"/>
      <c r="G149" s="35"/>
      <c r="H149" s="35"/>
      <c r="I149" s="35"/>
      <c r="J149" s="35"/>
    </row>
    <row r="150" spans="1:10" ht="31.5" x14ac:dyDescent="0.5">
      <c r="A150" s="35"/>
      <c r="B150" s="57"/>
      <c r="C150" s="58"/>
      <c r="D150" s="59"/>
      <c r="E150" s="59"/>
      <c r="F150" s="59"/>
      <c r="G150" s="59"/>
      <c r="H150" s="59"/>
      <c r="I150" s="59"/>
      <c r="J150" s="59"/>
    </row>
    <row r="151" spans="1:10" x14ac:dyDescent="0.25">
      <c r="A151" s="35"/>
      <c r="B151" s="60" t="s">
        <v>238</v>
      </c>
      <c r="C151" s="59"/>
      <c r="D151" s="59"/>
      <c r="E151" s="61"/>
      <c r="F151" s="61"/>
      <c r="G151" s="60" t="s">
        <v>242</v>
      </c>
      <c r="H151" s="59"/>
      <c r="I151" s="59"/>
      <c r="J151" s="61"/>
    </row>
    <row r="152" spans="1:10" ht="26.25" x14ac:dyDescent="0.25">
      <c r="A152" s="35"/>
      <c r="B152" s="62" t="s">
        <v>151</v>
      </c>
      <c r="C152" s="63"/>
      <c r="D152" s="60" t="s">
        <v>284</v>
      </c>
      <c r="E152" s="60" t="s">
        <v>285</v>
      </c>
      <c r="F152" s="58"/>
      <c r="G152" s="62" t="s">
        <v>151</v>
      </c>
      <c r="H152" s="63"/>
      <c r="I152" s="60" t="s">
        <v>284</v>
      </c>
      <c r="J152" s="60" t="s">
        <v>285</v>
      </c>
    </row>
    <row r="153" spans="1:10" x14ac:dyDescent="0.25">
      <c r="A153" s="35"/>
      <c r="B153" s="44">
        <v>1</v>
      </c>
      <c r="C153" s="44" t="s">
        <v>141</v>
      </c>
      <c r="D153" s="44">
        <f>VLOOKUP(C153,breakfast,2,FALSE)/100*E153</f>
        <v>2.61</v>
      </c>
      <c r="E153" s="44">
        <v>3</v>
      </c>
      <c r="F153" s="59"/>
      <c r="G153" s="44">
        <v>1</v>
      </c>
      <c r="H153" s="44" t="s">
        <v>144</v>
      </c>
      <c r="I153" s="44">
        <f>VLOOKUP(H153,breakfast,2,FALSE)/100*J153</f>
        <v>4.5</v>
      </c>
      <c r="J153" s="44">
        <v>3</v>
      </c>
    </row>
    <row r="154" spans="1:10" x14ac:dyDescent="0.25">
      <c r="A154" s="35"/>
      <c r="B154" s="44">
        <v>2</v>
      </c>
      <c r="C154" s="44" t="s">
        <v>142</v>
      </c>
      <c r="D154" s="44">
        <f>VLOOKUP(C154,breakfast,2,FALSE)/100*E154</f>
        <v>4.47</v>
      </c>
      <c r="E154" s="44">
        <v>3</v>
      </c>
      <c r="F154" s="59"/>
      <c r="G154" s="44">
        <v>2</v>
      </c>
      <c r="H154" s="44" t="s">
        <v>288</v>
      </c>
      <c r="I154" s="44">
        <f>VLOOKUP(H154,breakfast,2,FALSE)/100*J154</f>
        <v>0</v>
      </c>
      <c r="J154" s="44">
        <v>0</v>
      </c>
    </row>
    <row r="155" spans="1:10" x14ac:dyDescent="0.25">
      <c r="A155" s="35"/>
      <c r="B155" s="44">
        <v>3</v>
      </c>
      <c r="C155" s="44" t="s">
        <v>288</v>
      </c>
      <c r="D155" s="44">
        <f>VLOOKUP(C155,breakfast,2,FALSE)/100*E155</f>
        <v>0</v>
      </c>
      <c r="E155" s="44">
        <v>0</v>
      </c>
      <c r="F155" s="59"/>
      <c r="G155" s="44">
        <v>3</v>
      </c>
      <c r="H155" s="44" t="s">
        <v>288</v>
      </c>
      <c r="I155" s="44">
        <f>VLOOKUP(H155,breakfast,2,FALSE)/100*J155</f>
        <v>0</v>
      </c>
      <c r="J155" s="44">
        <v>0</v>
      </c>
    </row>
    <row r="156" spans="1:10" x14ac:dyDescent="0.25">
      <c r="A156" s="35"/>
      <c r="B156" s="44">
        <v>4</v>
      </c>
      <c r="C156" s="44" t="s">
        <v>288</v>
      </c>
      <c r="D156" s="44">
        <f>VLOOKUP(C156,breakfast,2,FALSE)/100*E156</f>
        <v>0</v>
      </c>
      <c r="E156" s="44">
        <v>0</v>
      </c>
      <c r="F156" s="59"/>
      <c r="G156" s="44">
        <v>4</v>
      </c>
      <c r="H156" s="44" t="s">
        <v>288</v>
      </c>
      <c r="I156" s="44">
        <f>VLOOKUP(H156,breakfast,2,FALSE)/100*J156</f>
        <v>0</v>
      </c>
      <c r="J156" s="44">
        <v>0</v>
      </c>
    </row>
    <row r="157" spans="1:10" x14ac:dyDescent="0.25">
      <c r="A157" s="35"/>
      <c r="B157" s="59"/>
      <c r="C157" s="60" t="s">
        <v>152</v>
      </c>
      <c r="D157" s="44">
        <f>SUM(D153:D156)</f>
        <v>7.08</v>
      </c>
      <c r="E157" s="59"/>
      <c r="F157" s="59"/>
      <c r="G157" s="59"/>
      <c r="H157" s="60" t="s">
        <v>152</v>
      </c>
      <c r="I157" s="44">
        <f>SUM(I153:I156)</f>
        <v>4.5</v>
      </c>
      <c r="J157" s="59"/>
    </row>
    <row r="158" spans="1:10" x14ac:dyDescent="0.25">
      <c r="A158" s="35"/>
      <c r="B158" s="59"/>
      <c r="C158" s="59"/>
      <c r="D158" s="59"/>
      <c r="E158" s="59"/>
      <c r="F158" s="59"/>
      <c r="G158" s="59"/>
      <c r="H158" s="59"/>
      <c r="I158" s="59"/>
      <c r="J158" s="59"/>
    </row>
    <row r="159" spans="1:10" x14ac:dyDescent="0.25">
      <c r="A159" s="35"/>
      <c r="B159" s="60" t="s">
        <v>239</v>
      </c>
      <c r="C159" s="59"/>
      <c r="D159" s="59"/>
      <c r="E159" s="61"/>
      <c r="F159" s="59"/>
      <c r="G159" s="60" t="s">
        <v>244</v>
      </c>
      <c r="H159" s="59"/>
      <c r="I159" s="59"/>
      <c r="J159" s="61"/>
    </row>
    <row r="160" spans="1:10" ht="26.25" x14ac:dyDescent="0.25">
      <c r="A160" s="35"/>
      <c r="B160" s="62" t="s">
        <v>151</v>
      </c>
      <c r="C160" s="63"/>
      <c r="D160" s="60" t="s">
        <v>284</v>
      </c>
      <c r="E160" s="60" t="s">
        <v>285</v>
      </c>
      <c r="F160" s="59"/>
      <c r="G160" s="62" t="s">
        <v>151</v>
      </c>
      <c r="H160" s="63"/>
      <c r="I160" s="60" t="s">
        <v>284</v>
      </c>
      <c r="J160" s="60" t="s">
        <v>285</v>
      </c>
    </row>
    <row r="161" spans="1:10" ht="39" x14ac:dyDescent="0.25">
      <c r="A161" s="35"/>
      <c r="B161" s="44">
        <v>1</v>
      </c>
      <c r="C161" s="44" t="s">
        <v>140</v>
      </c>
      <c r="D161" s="44">
        <f>VLOOKUP(C161,breakfast,2,FALSE)/100*E161</f>
        <v>1.77</v>
      </c>
      <c r="E161" s="44">
        <v>3</v>
      </c>
      <c r="F161" s="59"/>
      <c r="G161" s="44">
        <v>1</v>
      </c>
      <c r="H161" s="44" t="s">
        <v>154</v>
      </c>
      <c r="I161" s="44">
        <f>VLOOKUP(H161,breakfast,2,FALSE)/100*J161</f>
        <v>9.24</v>
      </c>
      <c r="J161" s="44">
        <v>4</v>
      </c>
    </row>
    <row r="162" spans="1:10" x14ac:dyDescent="0.25">
      <c r="A162" s="35"/>
      <c r="B162" s="44">
        <v>2</v>
      </c>
      <c r="C162" s="44" t="s">
        <v>145</v>
      </c>
      <c r="D162" s="44">
        <f>VLOOKUP(C162,breakfast,2,FALSE)/100*E162</f>
        <v>0.43</v>
      </c>
      <c r="E162" s="44">
        <v>1</v>
      </c>
      <c r="F162" s="59"/>
      <c r="G162" s="44">
        <v>2</v>
      </c>
      <c r="H162" s="44" t="s">
        <v>146</v>
      </c>
      <c r="I162" s="44">
        <f>VLOOKUP(H162,breakfast,2,FALSE)/100*J162</f>
        <v>0.44</v>
      </c>
      <c r="J162" s="44">
        <v>1</v>
      </c>
    </row>
    <row r="163" spans="1:10" x14ac:dyDescent="0.25">
      <c r="A163" s="35"/>
      <c r="B163" s="44">
        <v>3</v>
      </c>
      <c r="C163" s="44" t="s">
        <v>288</v>
      </c>
      <c r="D163" s="44">
        <f>VLOOKUP(C163,breakfast,2,FALSE)/100*E163</f>
        <v>0</v>
      </c>
      <c r="E163" s="44">
        <v>0</v>
      </c>
      <c r="F163" s="59"/>
      <c r="G163" s="44">
        <v>3</v>
      </c>
      <c r="H163" s="44" t="s">
        <v>288</v>
      </c>
      <c r="I163" s="44">
        <f>VLOOKUP(H163,breakfast,2,FALSE)/100*J163</f>
        <v>0</v>
      </c>
      <c r="J163" s="44">
        <v>0</v>
      </c>
    </row>
    <row r="164" spans="1:10" x14ac:dyDescent="0.25">
      <c r="A164" s="35"/>
      <c r="B164" s="44">
        <v>4</v>
      </c>
      <c r="C164" s="44" t="s">
        <v>288</v>
      </c>
      <c r="D164" s="44">
        <f>VLOOKUP(C164,breakfast,2,FALSE)/100*E164</f>
        <v>0</v>
      </c>
      <c r="E164" s="44">
        <v>0</v>
      </c>
      <c r="F164" s="59"/>
      <c r="G164" s="44">
        <v>4</v>
      </c>
      <c r="H164" s="44" t="s">
        <v>288</v>
      </c>
      <c r="I164" s="44">
        <f>VLOOKUP(H164,breakfast,2,FALSE)/100*J164</f>
        <v>0</v>
      </c>
      <c r="J164" s="44">
        <v>0</v>
      </c>
    </row>
    <row r="165" spans="1:10" x14ac:dyDescent="0.25">
      <c r="A165" s="35"/>
      <c r="B165" s="59"/>
      <c r="C165" s="60" t="s">
        <v>152</v>
      </c>
      <c r="D165" s="44">
        <f>SUM(D161:D164)</f>
        <v>2.2000000000000002</v>
      </c>
      <c r="E165" s="59"/>
      <c r="F165" s="59"/>
      <c r="G165" s="59"/>
      <c r="H165" s="60" t="s">
        <v>152</v>
      </c>
      <c r="I165" s="44">
        <f>SUM(I161:I164)</f>
        <v>9.68</v>
      </c>
      <c r="J165" s="59"/>
    </row>
    <row r="166" spans="1:10" x14ac:dyDescent="0.25">
      <c r="A166" s="35"/>
      <c r="B166" s="59"/>
      <c r="C166" s="59"/>
      <c r="D166" s="59"/>
      <c r="E166" s="59"/>
      <c r="F166" s="59"/>
      <c r="G166" s="59"/>
      <c r="H166" s="59"/>
      <c r="I166" s="59"/>
      <c r="J166" s="59"/>
    </row>
    <row r="167" spans="1:10" x14ac:dyDescent="0.25">
      <c r="A167" s="35"/>
      <c r="B167" s="60" t="s">
        <v>240</v>
      </c>
      <c r="C167" s="59"/>
      <c r="D167" s="59"/>
      <c r="E167" s="61"/>
      <c r="F167" s="59"/>
      <c r="G167" s="60" t="s">
        <v>245</v>
      </c>
      <c r="H167" s="59"/>
      <c r="I167" s="59"/>
      <c r="J167" s="61"/>
    </row>
    <row r="168" spans="1:10" ht="26.25" x14ac:dyDescent="0.25">
      <c r="A168" s="35"/>
      <c r="B168" s="62" t="s">
        <v>151</v>
      </c>
      <c r="C168" s="63"/>
      <c r="D168" s="60" t="s">
        <v>284</v>
      </c>
      <c r="E168" s="60" t="s">
        <v>285</v>
      </c>
      <c r="F168" s="59"/>
      <c r="G168" s="62" t="s">
        <v>151</v>
      </c>
      <c r="H168" s="63"/>
      <c r="I168" s="60" t="s">
        <v>284</v>
      </c>
      <c r="J168" s="60" t="s">
        <v>285</v>
      </c>
    </row>
    <row r="169" spans="1:10" x14ac:dyDescent="0.25">
      <c r="A169" s="35"/>
      <c r="B169" s="44">
        <v>1</v>
      </c>
      <c r="C169" s="44" t="s">
        <v>139</v>
      </c>
      <c r="D169" s="44">
        <f>VLOOKUP(C169,breakfast,2,FALSE)/100*E169</f>
        <v>0.72</v>
      </c>
      <c r="E169" s="44">
        <v>3</v>
      </c>
      <c r="F169" s="59"/>
      <c r="G169" s="44">
        <v>1</v>
      </c>
      <c r="H169" s="44" t="s">
        <v>140</v>
      </c>
      <c r="I169" s="44">
        <f>VLOOKUP(H169,breakfast,2,FALSE)/100*J169</f>
        <v>2.36</v>
      </c>
      <c r="J169" s="44">
        <v>4</v>
      </c>
    </row>
    <row r="170" spans="1:10" ht="39" x14ac:dyDescent="0.25">
      <c r="A170" s="35"/>
      <c r="B170" s="44">
        <v>2</v>
      </c>
      <c r="C170" s="44" t="s">
        <v>288</v>
      </c>
      <c r="D170" s="44">
        <f>VLOOKUP(C170,breakfast,2,FALSE)/100*E170</f>
        <v>0</v>
      </c>
      <c r="E170" s="44">
        <v>0</v>
      </c>
      <c r="F170" s="59"/>
      <c r="G170" s="44">
        <v>2</v>
      </c>
      <c r="H170" s="44" t="s">
        <v>154</v>
      </c>
      <c r="I170" s="44">
        <f>VLOOKUP(H170,breakfast,2,FALSE)/100*J170</f>
        <v>4.62</v>
      </c>
      <c r="J170" s="44">
        <v>2</v>
      </c>
    </row>
    <row r="171" spans="1:10" ht="26.25" x14ac:dyDescent="0.25">
      <c r="A171" s="35"/>
      <c r="B171" s="44">
        <v>3</v>
      </c>
      <c r="C171" s="44" t="s">
        <v>146</v>
      </c>
      <c r="D171" s="44">
        <f>VLOOKUP(C171,breakfast,2,FALSE)/100*E171</f>
        <v>0.88</v>
      </c>
      <c r="E171" s="44">
        <v>2</v>
      </c>
      <c r="F171" s="59"/>
      <c r="G171" s="44">
        <v>3</v>
      </c>
      <c r="H171" s="44" t="s">
        <v>288</v>
      </c>
      <c r="I171" s="44">
        <f>VLOOKUP(H171,breakfast,2,FALSE)/100*J171</f>
        <v>0</v>
      </c>
      <c r="J171" s="44">
        <v>0</v>
      </c>
    </row>
    <row r="172" spans="1:10" x14ac:dyDescent="0.25">
      <c r="A172" s="35"/>
      <c r="B172" s="44">
        <v>4</v>
      </c>
      <c r="C172" s="44" t="s">
        <v>288</v>
      </c>
      <c r="D172" s="44">
        <f>VLOOKUP(C172,breakfast,2,FALSE)/100*E172</f>
        <v>0</v>
      </c>
      <c r="E172" s="44">
        <v>0</v>
      </c>
      <c r="F172" s="59"/>
      <c r="G172" s="44">
        <v>4</v>
      </c>
      <c r="H172" s="44" t="s">
        <v>288</v>
      </c>
      <c r="I172" s="44">
        <f>VLOOKUP(H172,breakfast,2,FALSE)/100*J172</f>
        <v>0</v>
      </c>
      <c r="J172" s="44">
        <v>0</v>
      </c>
    </row>
    <row r="173" spans="1:10" x14ac:dyDescent="0.25">
      <c r="A173" s="35"/>
      <c r="B173" s="59"/>
      <c r="C173" s="60" t="s">
        <v>152</v>
      </c>
      <c r="D173" s="44">
        <f>SUM(D169:D172)</f>
        <v>1.6</v>
      </c>
      <c r="E173" s="59"/>
      <c r="F173" s="59"/>
      <c r="G173" s="59"/>
      <c r="H173" s="60" t="s">
        <v>152</v>
      </c>
      <c r="I173" s="44">
        <f>SUM(I169:I172)</f>
        <v>6.98</v>
      </c>
      <c r="J173" s="59"/>
    </row>
    <row r="174" spans="1:10" x14ac:dyDescent="0.25">
      <c r="A174" s="35"/>
      <c r="B174" s="59"/>
      <c r="C174" s="59"/>
      <c r="D174" s="59"/>
      <c r="E174" s="59"/>
      <c r="F174" s="59"/>
      <c r="G174" s="59"/>
      <c r="H174" s="59"/>
      <c r="I174" s="59"/>
      <c r="J174" s="59"/>
    </row>
    <row r="175" spans="1:10" x14ac:dyDescent="0.25">
      <c r="A175" s="35"/>
      <c r="B175" s="60" t="s">
        <v>241</v>
      </c>
      <c r="C175" s="59"/>
      <c r="D175" s="59"/>
      <c r="E175" s="61"/>
      <c r="F175" s="59"/>
      <c r="G175" s="59"/>
      <c r="H175" s="59"/>
      <c r="I175" s="59"/>
      <c r="J175" s="59"/>
    </row>
    <row r="176" spans="1:10" ht="26.25" x14ac:dyDescent="0.25">
      <c r="A176" s="35"/>
      <c r="B176" s="62" t="s">
        <v>151</v>
      </c>
      <c r="C176" s="63"/>
      <c r="D176" s="60" t="s">
        <v>284</v>
      </c>
      <c r="E176" s="60" t="s">
        <v>285</v>
      </c>
      <c r="F176" s="59"/>
      <c r="G176" s="59"/>
      <c r="H176" s="59"/>
      <c r="I176" s="59"/>
      <c r="J176" s="59"/>
    </row>
    <row r="177" spans="1:10" ht="39" x14ac:dyDescent="0.25">
      <c r="A177" s="35"/>
      <c r="B177" s="44">
        <v>1</v>
      </c>
      <c r="C177" s="44" t="s">
        <v>154</v>
      </c>
      <c r="D177" s="44">
        <f>VLOOKUP(C177,breakfast,2,FALSE)/100*E177</f>
        <v>9.24</v>
      </c>
      <c r="E177" s="44">
        <v>4</v>
      </c>
      <c r="F177" s="59"/>
      <c r="G177" s="59"/>
      <c r="H177" s="59"/>
      <c r="I177" s="59"/>
      <c r="J177" s="59"/>
    </row>
    <row r="178" spans="1:10" x14ac:dyDescent="0.25">
      <c r="A178" s="35"/>
      <c r="B178" s="44">
        <v>2</v>
      </c>
      <c r="C178" s="44" t="s">
        <v>288</v>
      </c>
      <c r="D178" s="44">
        <f>VLOOKUP(C178,breakfast,2,FALSE)/100*E178</f>
        <v>0</v>
      </c>
      <c r="E178" s="44">
        <v>0</v>
      </c>
      <c r="F178" s="59"/>
      <c r="G178" s="59"/>
      <c r="H178" s="59"/>
      <c r="I178" s="59"/>
      <c r="J178" s="59"/>
    </row>
    <row r="179" spans="1:10" x14ac:dyDescent="0.25">
      <c r="A179" s="35"/>
      <c r="B179" s="44">
        <v>3</v>
      </c>
      <c r="C179" s="44" t="s">
        <v>288</v>
      </c>
      <c r="D179" s="44">
        <f>VLOOKUP(C179,breakfast,2,FALSE)/100*E179</f>
        <v>0</v>
      </c>
      <c r="E179" s="44">
        <v>0</v>
      </c>
      <c r="F179" s="59"/>
      <c r="G179" s="59"/>
      <c r="H179" s="59"/>
      <c r="I179" s="59"/>
      <c r="J179" s="59"/>
    </row>
    <row r="180" spans="1:10" ht="26.25" x14ac:dyDescent="0.25">
      <c r="A180" s="35"/>
      <c r="B180" s="44">
        <v>4</v>
      </c>
      <c r="C180" s="44" t="s">
        <v>150</v>
      </c>
      <c r="D180" s="44">
        <f>VLOOKUP(C180,breakfast,2,FALSE)/100*E180</f>
        <v>2</v>
      </c>
      <c r="E180" s="44">
        <v>2</v>
      </c>
      <c r="F180" s="59"/>
      <c r="G180" s="59"/>
      <c r="H180" s="59"/>
      <c r="I180" s="59"/>
      <c r="J180" s="59"/>
    </row>
    <row r="181" spans="1:10" x14ac:dyDescent="0.25">
      <c r="A181" s="35"/>
      <c r="B181" s="59"/>
      <c r="C181" s="60" t="s">
        <v>152</v>
      </c>
      <c r="D181" s="44">
        <f>SUM(D177:D180)</f>
        <v>11.24</v>
      </c>
      <c r="E181" s="59"/>
      <c r="F181" s="59"/>
      <c r="G181" s="64" t="s">
        <v>286</v>
      </c>
      <c r="H181" s="65"/>
      <c r="I181" s="66">
        <f>SUM(D181,D173,I165,D165,D157,I157,I173)</f>
        <v>43.28</v>
      </c>
      <c r="J181" s="59"/>
    </row>
    <row r="182" spans="1:10" x14ac:dyDescent="0.25">
      <c r="A182" s="35"/>
      <c r="B182" s="59"/>
      <c r="C182" s="59"/>
      <c r="D182" s="59"/>
      <c r="E182" s="59"/>
      <c r="F182" s="59"/>
      <c r="G182" s="59"/>
      <c r="H182" s="59"/>
      <c r="I182" s="59"/>
      <c r="J182" s="59"/>
    </row>
    <row r="183" spans="1:10" x14ac:dyDescent="0.25">
      <c r="A183" s="35"/>
      <c r="B183" s="35"/>
      <c r="C183" s="35"/>
      <c r="D183" s="35"/>
      <c r="E183" s="35"/>
      <c r="F183" s="35"/>
      <c r="G183" s="35"/>
      <c r="H183" s="35"/>
      <c r="I183" s="35"/>
      <c r="J183" s="35"/>
    </row>
    <row r="184" spans="1:10" x14ac:dyDescent="0.25">
      <c r="A184" s="35"/>
      <c r="B184" s="35"/>
      <c r="C184" s="35"/>
      <c r="D184" s="35"/>
      <c r="E184" s="35"/>
      <c r="F184" s="35"/>
      <c r="G184" s="35"/>
      <c r="H184" s="35"/>
      <c r="I184" s="35"/>
      <c r="J184" s="35"/>
    </row>
    <row r="185" spans="1:10" x14ac:dyDescent="0.25">
      <c r="A185" s="35"/>
      <c r="B185" s="35"/>
      <c r="C185" s="35"/>
      <c r="D185" s="35"/>
      <c r="E185" s="35"/>
      <c r="F185" s="35"/>
      <c r="G185" s="35"/>
      <c r="H185" s="35"/>
      <c r="I185" s="35"/>
      <c r="J185" s="35"/>
    </row>
    <row r="186" spans="1:10" x14ac:dyDescent="0.25">
      <c r="A186" s="35"/>
      <c r="B186" s="35"/>
      <c r="C186" s="35"/>
      <c r="D186" s="35"/>
      <c r="E186" s="35"/>
      <c r="F186" s="35"/>
      <c r="G186" s="35"/>
      <c r="H186" s="35"/>
      <c r="I186" s="35"/>
      <c r="J186" s="35"/>
    </row>
    <row r="187" spans="1:10" x14ac:dyDescent="0.25">
      <c r="A187" s="35"/>
      <c r="B187" s="60" t="s">
        <v>238</v>
      </c>
      <c r="C187" s="59"/>
      <c r="D187" s="59"/>
      <c r="E187" s="61"/>
      <c r="F187" s="61"/>
      <c r="G187" s="60" t="s">
        <v>242</v>
      </c>
      <c r="H187" s="59"/>
      <c r="I187" s="59"/>
      <c r="J187" s="61"/>
    </row>
    <row r="188" spans="1:10" ht="26.25" x14ac:dyDescent="0.25">
      <c r="A188" s="35"/>
      <c r="B188" s="62" t="s">
        <v>151</v>
      </c>
      <c r="C188" s="63"/>
      <c r="D188" s="60" t="s">
        <v>284</v>
      </c>
      <c r="E188" s="60" t="s">
        <v>285</v>
      </c>
      <c r="F188" s="58"/>
      <c r="G188" s="62" t="s">
        <v>151</v>
      </c>
      <c r="H188" s="63"/>
      <c r="I188" s="60" t="s">
        <v>284</v>
      </c>
      <c r="J188" s="60" t="s">
        <v>285</v>
      </c>
    </row>
    <row r="189" spans="1:10" x14ac:dyDescent="0.25">
      <c r="A189" s="35"/>
      <c r="B189" s="44">
        <v>1</v>
      </c>
      <c r="C189" s="44" t="s">
        <v>142</v>
      </c>
      <c r="D189" s="44">
        <f>VLOOKUP(C189,breakfast,2,FALSE)/100*E189</f>
        <v>2.98</v>
      </c>
      <c r="E189" s="44">
        <v>2</v>
      </c>
      <c r="F189" s="59"/>
      <c r="G189" s="44">
        <v>1</v>
      </c>
      <c r="H189" s="44" t="s">
        <v>144</v>
      </c>
      <c r="I189" s="44">
        <f>VLOOKUP(H189,breakfast,2,FALSE)/100*J189</f>
        <v>3</v>
      </c>
      <c r="J189" s="44">
        <v>2</v>
      </c>
    </row>
    <row r="190" spans="1:10" x14ac:dyDescent="0.25">
      <c r="A190" s="35"/>
      <c r="B190" s="44">
        <v>2</v>
      </c>
      <c r="C190" s="44" t="s">
        <v>143</v>
      </c>
      <c r="D190" s="44">
        <f>VLOOKUP(C190,breakfast,2,FALSE)/100*E190</f>
        <v>1.86</v>
      </c>
      <c r="E190" s="44">
        <v>2</v>
      </c>
      <c r="F190" s="59"/>
      <c r="G190" s="44">
        <v>2</v>
      </c>
      <c r="H190" s="44" t="s">
        <v>141</v>
      </c>
      <c r="I190" s="44">
        <f>VLOOKUP(H190,breakfast,2,FALSE)/100*J190</f>
        <v>1.74</v>
      </c>
      <c r="J190" s="44">
        <v>2</v>
      </c>
    </row>
    <row r="191" spans="1:10" x14ac:dyDescent="0.25">
      <c r="A191" s="35"/>
      <c r="B191" s="44">
        <v>3</v>
      </c>
      <c r="C191" s="44" t="s">
        <v>145</v>
      </c>
      <c r="D191" s="44">
        <f>VLOOKUP(C191,breakfast,2,FALSE)/100*E191</f>
        <v>0.43</v>
      </c>
      <c r="E191" s="44">
        <v>1</v>
      </c>
      <c r="F191" s="59"/>
      <c r="G191" s="44">
        <v>3</v>
      </c>
      <c r="H191" s="44" t="s">
        <v>288</v>
      </c>
      <c r="I191" s="44">
        <f>VLOOKUP(H191,breakfast,2,FALSE)/100*J191</f>
        <v>0</v>
      </c>
      <c r="J191" s="44">
        <v>0</v>
      </c>
    </row>
    <row r="192" spans="1:10" ht="26.25" x14ac:dyDescent="0.25">
      <c r="A192" s="35"/>
      <c r="B192" s="44">
        <v>4</v>
      </c>
      <c r="C192" s="44" t="s">
        <v>288</v>
      </c>
      <c r="D192" s="44">
        <f>VLOOKUP(C192,breakfast,2,FALSE)/100*E192</f>
        <v>0</v>
      </c>
      <c r="E192" s="44">
        <v>0</v>
      </c>
      <c r="F192" s="59"/>
      <c r="G192" s="44">
        <v>4</v>
      </c>
      <c r="H192" s="44" t="s">
        <v>156</v>
      </c>
      <c r="I192" s="44">
        <f>VLOOKUP(H192,breakfast,2,FALSE)/100*J192</f>
        <v>3.4499999999999997</v>
      </c>
      <c r="J192" s="44">
        <v>3</v>
      </c>
    </row>
    <row r="193" spans="1:10" x14ac:dyDescent="0.25">
      <c r="A193" s="35"/>
      <c r="B193" s="59"/>
      <c r="C193" s="60" t="s">
        <v>152</v>
      </c>
      <c r="D193" s="44">
        <f>SUM(D189:D192)</f>
        <v>5.27</v>
      </c>
      <c r="E193" s="59"/>
      <c r="F193" s="59"/>
      <c r="G193" s="59"/>
      <c r="H193" s="60" t="s">
        <v>152</v>
      </c>
      <c r="I193" s="44">
        <f>SUM(I189:I192)</f>
        <v>8.19</v>
      </c>
      <c r="J193" s="59"/>
    </row>
    <row r="194" spans="1:10" x14ac:dyDescent="0.25">
      <c r="A194" s="35"/>
      <c r="B194" s="59"/>
      <c r="C194" s="59"/>
      <c r="D194" s="59"/>
      <c r="E194" s="59"/>
      <c r="F194" s="59"/>
      <c r="G194" s="59"/>
      <c r="H194" s="59"/>
      <c r="I194" s="59"/>
      <c r="J194" s="59"/>
    </row>
    <row r="195" spans="1:10" x14ac:dyDescent="0.25">
      <c r="A195" s="35"/>
      <c r="B195" s="60" t="s">
        <v>239</v>
      </c>
      <c r="C195" s="59"/>
      <c r="D195" s="59"/>
      <c r="E195" s="61"/>
      <c r="F195" s="59"/>
      <c r="G195" s="60" t="s">
        <v>244</v>
      </c>
      <c r="H195" s="59"/>
      <c r="I195" s="59"/>
      <c r="J195" s="61"/>
    </row>
    <row r="196" spans="1:10" ht="26.25" x14ac:dyDescent="0.25">
      <c r="A196" s="35"/>
      <c r="B196" s="62" t="s">
        <v>151</v>
      </c>
      <c r="C196" s="63"/>
      <c r="D196" s="60" t="s">
        <v>284</v>
      </c>
      <c r="E196" s="60" t="s">
        <v>285</v>
      </c>
      <c r="F196" s="59"/>
      <c r="G196" s="62" t="s">
        <v>151</v>
      </c>
      <c r="H196" s="63"/>
      <c r="I196" s="60" t="s">
        <v>284</v>
      </c>
      <c r="J196" s="60" t="s">
        <v>285</v>
      </c>
    </row>
    <row r="197" spans="1:10" x14ac:dyDescent="0.25">
      <c r="A197" s="35"/>
      <c r="B197" s="44">
        <v>1</v>
      </c>
      <c r="C197" s="44" t="s">
        <v>288</v>
      </c>
      <c r="D197" s="44">
        <f>VLOOKUP(C197,breakfast,2,FALSE)/100*E197</f>
        <v>0</v>
      </c>
      <c r="E197" s="44">
        <v>0</v>
      </c>
      <c r="F197" s="59"/>
      <c r="G197" s="44">
        <v>1</v>
      </c>
      <c r="H197" s="44" t="s">
        <v>143</v>
      </c>
      <c r="I197" s="44">
        <f>VLOOKUP(H197,breakfast,2,FALSE)/100*J197</f>
        <v>2.79</v>
      </c>
      <c r="J197" s="44">
        <v>3</v>
      </c>
    </row>
    <row r="198" spans="1:10" x14ac:dyDescent="0.25">
      <c r="A198" s="35"/>
      <c r="B198" s="44">
        <v>2</v>
      </c>
      <c r="C198" s="44" t="s">
        <v>288</v>
      </c>
      <c r="D198" s="44">
        <f>VLOOKUP(C198,breakfast,2,FALSE)/100*E198</f>
        <v>0</v>
      </c>
      <c r="E198" s="44">
        <v>0</v>
      </c>
      <c r="F198" s="59"/>
      <c r="G198" s="44">
        <v>2</v>
      </c>
      <c r="H198" s="44" t="s">
        <v>288</v>
      </c>
      <c r="I198" s="44">
        <f>VLOOKUP(H198,breakfast,2,FALSE)/100*J198</f>
        <v>0</v>
      </c>
      <c r="J198" s="44">
        <v>0</v>
      </c>
    </row>
    <row r="199" spans="1:10" x14ac:dyDescent="0.25">
      <c r="A199" s="35"/>
      <c r="B199" s="44">
        <v>3</v>
      </c>
      <c r="C199" s="44" t="s">
        <v>147</v>
      </c>
      <c r="D199" s="44">
        <f>VLOOKUP(C199,breakfast,2,FALSE)/100*E199</f>
        <v>1.5</v>
      </c>
      <c r="E199" s="44">
        <v>2</v>
      </c>
      <c r="F199" s="59"/>
      <c r="G199" s="44">
        <v>3</v>
      </c>
      <c r="H199" s="44" t="s">
        <v>146</v>
      </c>
      <c r="I199" s="44">
        <f>VLOOKUP(H199,breakfast,2,FALSE)/100*J199</f>
        <v>0.44</v>
      </c>
      <c r="J199" s="44">
        <v>1</v>
      </c>
    </row>
    <row r="200" spans="1:10" ht="39" x14ac:dyDescent="0.25">
      <c r="A200" s="35"/>
      <c r="B200" s="44">
        <v>4</v>
      </c>
      <c r="C200" s="44" t="s">
        <v>149</v>
      </c>
      <c r="D200" s="44">
        <f>VLOOKUP(C200,breakfast,2,FALSE)/100*E200</f>
        <v>1.41</v>
      </c>
      <c r="E200" s="44">
        <v>3</v>
      </c>
      <c r="F200" s="59"/>
      <c r="G200" s="44">
        <v>4</v>
      </c>
      <c r="H200" s="44" t="s">
        <v>288</v>
      </c>
      <c r="I200" s="44">
        <f>VLOOKUP(H200,breakfast,2,FALSE)/100*J200</f>
        <v>0</v>
      </c>
      <c r="J200" s="44">
        <v>0</v>
      </c>
    </row>
    <row r="201" spans="1:10" x14ac:dyDescent="0.25">
      <c r="A201" s="35"/>
      <c r="B201" s="59"/>
      <c r="C201" s="60" t="s">
        <v>152</v>
      </c>
      <c r="D201" s="44">
        <f>SUM(D197:D200)</f>
        <v>2.91</v>
      </c>
      <c r="E201" s="59"/>
      <c r="F201" s="59"/>
      <c r="G201" s="59"/>
      <c r="H201" s="60" t="s">
        <v>152</v>
      </c>
      <c r="I201" s="44">
        <f>SUM(I197:I200)</f>
        <v>3.23</v>
      </c>
      <c r="J201" s="59"/>
    </row>
    <row r="202" spans="1:10" x14ac:dyDescent="0.25">
      <c r="A202" s="35"/>
      <c r="B202" s="59"/>
      <c r="C202" s="59"/>
      <c r="D202" s="59"/>
      <c r="E202" s="59"/>
      <c r="F202" s="59"/>
      <c r="G202" s="59"/>
      <c r="H202" s="59"/>
      <c r="I202" s="59"/>
      <c r="J202" s="59"/>
    </row>
    <row r="203" spans="1:10" x14ac:dyDescent="0.25">
      <c r="A203" s="35"/>
      <c r="B203" s="60" t="s">
        <v>240</v>
      </c>
      <c r="C203" s="59"/>
      <c r="D203" s="59"/>
      <c r="E203" s="61"/>
      <c r="F203" s="59"/>
      <c r="G203" s="60" t="s">
        <v>245</v>
      </c>
      <c r="H203" s="59"/>
      <c r="I203" s="59"/>
      <c r="J203" s="61"/>
    </row>
    <row r="204" spans="1:10" ht="26.25" x14ac:dyDescent="0.25">
      <c r="A204" s="35"/>
      <c r="B204" s="62" t="s">
        <v>151</v>
      </c>
      <c r="C204" s="63"/>
      <c r="D204" s="60" t="s">
        <v>284</v>
      </c>
      <c r="E204" s="60" t="s">
        <v>285</v>
      </c>
      <c r="F204" s="59"/>
      <c r="G204" s="62" t="s">
        <v>151</v>
      </c>
      <c r="H204" s="63"/>
      <c r="I204" s="60" t="s">
        <v>284</v>
      </c>
      <c r="J204" s="60" t="s">
        <v>285</v>
      </c>
    </row>
    <row r="205" spans="1:10" x14ac:dyDescent="0.25">
      <c r="A205" s="35"/>
      <c r="B205" s="44">
        <v>1</v>
      </c>
      <c r="C205" s="44" t="s">
        <v>138</v>
      </c>
      <c r="D205" s="44">
        <f>VLOOKUP(C205,breakfast,2,FALSE)/100*E205</f>
        <v>3.09</v>
      </c>
      <c r="E205" s="44">
        <v>3</v>
      </c>
      <c r="F205" s="59"/>
      <c r="G205" s="44">
        <v>1</v>
      </c>
      <c r="H205" s="44" t="s">
        <v>140</v>
      </c>
      <c r="I205" s="44">
        <f>VLOOKUP(H205,breakfast,2,FALSE)/100*J205</f>
        <v>1.77</v>
      </c>
      <c r="J205" s="44">
        <v>3</v>
      </c>
    </row>
    <row r="206" spans="1:10" ht="39" x14ac:dyDescent="0.25">
      <c r="A206" s="35"/>
      <c r="B206" s="44">
        <v>2</v>
      </c>
      <c r="C206" s="44" t="s">
        <v>288</v>
      </c>
      <c r="D206" s="44">
        <f>VLOOKUP(C206,breakfast,2,FALSE)/100*E206</f>
        <v>0</v>
      </c>
      <c r="E206" s="44">
        <v>0</v>
      </c>
      <c r="F206" s="59"/>
      <c r="G206" s="44">
        <v>2</v>
      </c>
      <c r="H206" s="44" t="s">
        <v>155</v>
      </c>
      <c r="I206" s="44">
        <f>VLOOKUP(H206,breakfast,2,FALSE)/100*J206</f>
        <v>1.66</v>
      </c>
      <c r="J206" s="44">
        <v>2</v>
      </c>
    </row>
    <row r="207" spans="1:10" x14ac:dyDescent="0.25">
      <c r="A207" s="35"/>
      <c r="B207" s="44">
        <v>3</v>
      </c>
      <c r="C207" s="44" t="s">
        <v>145</v>
      </c>
      <c r="D207" s="44">
        <f>VLOOKUP(C207,breakfast,2,FALSE)/100*E207</f>
        <v>0.43</v>
      </c>
      <c r="E207" s="44">
        <v>1</v>
      </c>
      <c r="F207" s="59"/>
      <c r="G207" s="44">
        <v>3</v>
      </c>
      <c r="H207" s="44" t="s">
        <v>288</v>
      </c>
      <c r="I207" s="44">
        <f>VLOOKUP(H207,breakfast,2,FALSE)/100*J207</f>
        <v>0</v>
      </c>
      <c r="J207" s="44">
        <v>0</v>
      </c>
    </row>
    <row r="208" spans="1:10" ht="39" x14ac:dyDescent="0.25">
      <c r="A208" s="35"/>
      <c r="B208" s="44">
        <v>4</v>
      </c>
      <c r="C208" s="44" t="s">
        <v>155</v>
      </c>
      <c r="D208" s="44">
        <f>VLOOKUP(C208,breakfast,2,FALSE)/100*E208</f>
        <v>1.66</v>
      </c>
      <c r="E208" s="44">
        <v>2</v>
      </c>
      <c r="F208" s="59"/>
      <c r="G208" s="44">
        <v>4</v>
      </c>
      <c r="H208" s="44" t="s">
        <v>288</v>
      </c>
      <c r="I208" s="44">
        <f>VLOOKUP(H208,breakfast,2,FALSE)/100*J208</f>
        <v>0</v>
      </c>
      <c r="J208" s="44">
        <v>0</v>
      </c>
    </row>
    <row r="209" spans="1:10" x14ac:dyDescent="0.25">
      <c r="A209" s="35"/>
      <c r="B209" s="59"/>
      <c r="C209" s="60" t="s">
        <v>152</v>
      </c>
      <c r="D209" s="44">
        <f>SUM(D205:D208)</f>
        <v>5.18</v>
      </c>
      <c r="E209" s="59"/>
      <c r="F209" s="59"/>
      <c r="G209" s="59"/>
      <c r="H209" s="60" t="s">
        <v>152</v>
      </c>
      <c r="I209" s="44">
        <f>SUM(I205:I208)</f>
        <v>3.4299999999999997</v>
      </c>
      <c r="J209" s="59"/>
    </row>
    <row r="210" spans="1:10" x14ac:dyDescent="0.25">
      <c r="A210" s="35"/>
      <c r="B210" s="59"/>
      <c r="C210" s="59"/>
      <c r="D210" s="59"/>
      <c r="E210" s="59"/>
      <c r="F210" s="59"/>
      <c r="G210" s="59"/>
      <c r="H210" s="59"/>
      <c r="I210" s="59"/>
      <c r="J210" s="59"/>
    </row>
    <row r="211" spans="1:10" x14ac:dyDescent="0.25">
      <c r="A211" s="35"/>
      <c r="B211" s="60" t="s">
        <v>241</v>
      </c>
      <c r="C211" s="59"/>
      <c r="D211" s="59"/>
      <c r="E211" s="61"/>
      <c r="F211" s="59"/>
      <c r="G211" s="59"/>
      <c r="H211" s="59"/>
      <c r="I211" s="59"/>
      <c r="J211" s="59"/>
    </row>
    <row r="212" spans="1:10" ht="26.25" x14ac:dyDescent="0.25">
      <c r="A212" s="35"/>
      <c r="B212" s="62" t="s">
        <v>151</v>
      </c>
      <c r="C212" s="63"/>
      <c r="D212" s="60" t="s">
        <v>284</v>
      </c>
      <c r="E212" s="60" t="s">
        <v>285</v>
      </c>
      <c r="F212" s="59"/>
      <c r="G212" s="59"/>
      <c r="H212" s="59"/>
      <c r="I212" s="59"/>
      <c r="J212" s="59"/>
    </row>
    <row r="213" spans="1:10" x14ac:dyDescent="0.25">
      <c r="A213" s="35"/>
      <c r="B213" s="44">
        <v>1</v>
      </c>
      <c r="C213" s="44" t="s">
        <v>141</v>
      </c>
      <c r="D213" s="44">
        <f>VLOOKUP(C213,breakfast,2,FALSE)/100*E213</f>
        <v>1.74</v>
      </c>
      <c r="E213" s="44">
        <v>2</v>
      </c>
      <c r="F213" s="59"/>
      <c r="G213" s="59"/>
      <c r="H213" s="59"/>
      <c r="I213" s="59"/>
      <c r="J213" s="59"/>
    </row>
    <row r="214" spans="1:10" x14ac:dyDescent="0.25">
      <c r="A214" s="35"/>
      <c r="B214" s="44">
        <v>2</v>
      </c>
      <c r="C214" s="44" t="s">
        <v>143</v>
      </c>
      <c r="D214" s="44">
        <f>VLOOKUP(C214,breakfast,2,FALSE)/100*E214</f>
        <v>1.86</v>
      </c>
      <c r="E214" s="44">
        <v>2</v>
      </c>
      <c r="F214" s="59"/>
      <c r="G214" s="59"/>
      <c r="H214" s="59"/>
      <c r="I214" s="59"/>
      <c r="J214" s="59"/>
    </row>
    <row r="215" spans="1:10" ht="26.25" x14ac:dyDescent="0.25">
      <c r="A215" s="35"/>
      <c r="B215" s="44">
        <v>3</v>
      </c>
      <c r="C215" s="44" t="s">
        <v>148</v>
      </c>
      <c r="D215" s="44">
        <f>VLOOKUP(C215,breakfast,2,FALSE)/100*E215</f>
        <v>0.6</v>
      </c>
      <c r="E215" s="44">
        <v>1</v>
      </c>
      <c r="F215" s="59"/>
      <c r="G215" s="59"/>
      <c r="H215" s="59"/>
      <c r="I215" s="59"/>
      <c r="J215" s="59"/>
    </row>
    <row r="216" spans="1:10" ht="39" x14ac:dyDescent="0.25">
      <c r="A216" s="35"/>
      <c r="B216" s="44">
        <v>4</v>
      </c>
      <c r="C216" s="44" t="s">
        <v>155</v>
      </c>
      <c r="D216" s="44">
        <f>VLOOKUP(C216,breakfast,2,FALSE)/100*E216</f>
        <v>2.4899999999999998</v>
      </c>
      <c r="E216" s="44">
        <v>3</v>
      </c>
      <c r="F216" s="59"/>
      <c r="G216" s="59"/>
      <c r="H216" s="59"/>
      <c r="I216" s="59"/>
      <c r="J216" s="59"/>
    </row>
    <row r="217" spans="1:10" x14ac:dyDescent="0.25">
      <c r="A217" s="35"/>
      <c r="B217" s="59"/>
      <c r="C217" s="60" t="s">
        <v>152</v>
      </c>
      <c r="D217" s="44">
        <f>SUM(D213:D216)</f>
        <v>6.6899999999999995</v>
      </c>
      <c r="E217" s="59"/>
      <c r="F217" s="59"/>
      <c r="G217" s="64" t="s">
        <v>286</v>
      </c>
      <c r="H217" s="65"/>
      <c r="I217" s="66">
        <f>SUM(D193,D201,D209,D217,I193,I201,I209)</f>
        <v>34.899999999999991</v>
      </c>
      <c r="J217" s="59"/>
    </row>
    <row r="218" spans="1:10" x14ac:dyDescent="0.25">
      <c r="A218" s="35"/>
      <c r="B218" s="35"/>
      <c r="C218" s="35"/>
      <c r="D218" s="35"/>
      <c r="E218" s="35"/>
      <c r="F218" s="35"/>
      <c r="G218" s="35"/>
      <c r="H218" s="35"/>
      <c r="I218" s="35"/>
      <c r="J218" s="35"/>
    </row>
    <row r="219" spans="1:10" x14ac:dyDescent="0.25">
      <c r="A219" s="35"/>
      <c r="B219" s="35"/>
      <c r="C219" s="35"/>
      <c r="D219" s="35"/>
      <c r="E219" s="35"/>
      <c r="F219" s="35"/>
      <c r="G219" s="35"/>
      <c r="H219" s="35"/>
      <c r="I219" s="35"/>
      <c r="J219" s="35"/>
    </row>
    <row r="220" spans="1:10" x14ac:dyDescent="0.25">
      <c r="A220" s="35"/>
      <c r="B220" s="35"/>
      <c r="C220" s="35"/>
      <c r="D220" s="35"/>
      <c r="E220" s="35"/>
      <c r="F220" s="35"/>
      <c r="G220" s="35"/>
      <c r="H220" s="35"/>
      <c r="I220" s="35"/>
      <c r="J220" s="35"/>
    </row>
    <row r="221" spans="1:10" x14ac:dyDescent="0.25">
      <c r="A221" s="35"/>
      <c r="B221" s="35"/>
      <c r="C221" s="35"/>
      <c r="D221" s="35"/>
      <c r="E221" s="35"/>
      <c r="F221" s="35"/>
      <c r="G221" s="35"/>
      <c r="H221" s="35"/>
      <c r="I221" s="35"/>
      <c r="J221" s="35"/>
    </row>
    <row r="222" spans="1:10" x14ac:dyDescent="0.25">
      <c r="A222" s="35"/>
      <c r="B222" s="35"/>
      <c r="C222" s="35"/>
      <c r="D222" s="35"/>
      <c r="E222" s="35"/>
      <c r="F222" s="35"/>
      <c r="G222" s="35"/>
      <c r="H222" s="35"/>
      <c r="I222" s="35"/>
      <c r="J222" s="35"/>
    </row>
    <row r="223" spans="1:10" x14ac:dyDescent="0.25">
      <c r="A223" s="35"/>
      <c r="B223" s="60" t="s">
        <v>238</v>
      </c>
      <c r="C223" s="59"/>
      <c r="D223" s="59"/>
      <c r="E223" s="61"/>
      <c r="F223" s="61"/>
      <c r="G223" s="60" t="s">
        <v>242</v>
      </c>
      <c r="H223" s="59"/>
      <c r="I223" s="59"/>
      <c r="J223" s="61"/>
    </row>
    <row r="224" spans="1:10" ht="26.25" x14ac:dyDescent="0.25">
      <c r="A224" s="35"/>
      <c r="B224" s="62" t="s">
        <v>151</v>
      </c>
      <c r="C224" s="63"/>
      <c r="D224" s="60" t="s">
        <v>284</v>
      </c>
      <c r="E224" s="60" t="s">
        <v>285</v>
      </c>
      <c r="F224" s="58"/>
      <c r="G224" s="62" t="s">
        <v>151</v>
      </c>
      <c r="H224" s="63"/>
      <c r="I224" s="60" t="s">
        <v>284</v>
      </c>
      <c r="J224" s="60" t="s">
        <v>285</v>
      </c>
    </row>
    <row r="225" spans="1:10" x14ac:dyDescent="0.25">
      <c r="A225" s="35"/>
      <c r="B225" s="44">
        <v>1</v>
      </c>
      <c r="C225" s="44" t="s">
        <v>144</v>
      </c>
      <c r="D225" s="44">
        <f>VLOOKUP(C225,breakfast,2,FALSE)/100*E225</f>
        <v>3</v>
      </c>
      <c r="E225" s="44">
        <v>2</v>
      </c>
      <c r="F225" s="59"/>
      <c r="G225" s="44">
        <v>1</v>
      </c>
      <c r="H225" s="68" t="s">
        <v>143</v>
      </c>
      <c r="I225" s="44">
        <f>VLOOKUP(H225,breakfast,2,FALSE)/100*J225</f>
        <v>3.72</v>
      </c>
      <c r="J225" s="44">
        <v>4</v>
      </c>
    </row>
    <row r="226" spans="1:10" ht="26.25" x14ac:dyDescent="0.25">
      <c r="A226" s="35"/>
      <c r="B226" s="44">
        <v>2</v>
      </c>
      <c r="C226" s="44" t="s">
        <v>150</v>
      </c>
      <c r="D226" s="44">
        <f>VLOOKUP(C226,breakfast,2,FALSE)/100*E226</f>
        <v>3</v>
      </c>
      <c r="E226" s="44">
        <v>3</v>
      </c>
      <c r="F226" s="59"/>
      <c r="G226" s="44">
        <v>2</v>
      </c>
      <c r="H226" s="68" t="s">
        <v>288</v>
      </c>
      <c r="I226" s="44">
        <f>VLOOKUP(H226,breakfast,2,FALSE)/100*J226</f>
        <v>0</v>
      </c>
      <c r="J226" s="44">
        <v>0</v>
      </c>
    </row>
    <row r="227" spans="1:10" x14ac:dyDescent="0.25">
      <c r="A227" s="35"/>
      <c r="B227" s="44">
        <v>3</v>
      </c>
      <c r="C227" s="44" t="s">
        <v>288</v>
      </c>
      <c r="D227" s="44">
        <f>VLOOKUP(C227,breakfast,2,FALSE)/100*E227</f>
        <v>0</v>
      </c>
      <c r="E227" s="44">
        <v>0</v>
      </c>
      <c r="F227" s="59"/>
      <c r="G227" s="44">
        <v>3</v>
      </c>
      <c r="H227" s="68" t="s">
        <v>288</v>
      </c>
      <c r="I227" s="44">
        <f>VLOOKUP(H227,breakfast,2,FALSE)/100*J227</f>
        <v>0</v>
      </c>
      <c r="J227" s="44">
        <v>0</v>
      </c>
    </row>
    <row r="228" spans="1:10" x14ac:dyDescent="0.25">
      <c r="A228" s="35"/>
      <c r="B228" s="44">
        <v>4</v>
      </c>
      <c r="C228" s="44" t="s">
        <v>288</v>
      </c>
      <c r="D228" s="44">
        <f>VLOOKUP(C228,breakfast,2,FALSE)/100*E228</f>
        <v>0</v>
      </c>
      <c r="E228" s="44">
        <v>0</v>
      </c>
      <c r="F228" s="59"/>
      <c r="G228" s="44">
        <v>4</v>
      </c>
      <c r="H228" s="68" t="s">
        <v>288</v>
      </c>
      <c r="I228" s="44">
        <f>VLOOKUP(H228,breakfast,2,FALSE)/100*J228</f>
        <v>0</v>
      </c>
      <c r="J228" s="44">
        <v>0</v>
      </c>
    </row>
    <row r="229" spans="1:10" x14ac:dyDescent="0.25">
      <c r="A229" s="35"/>
      <c r="B229" s="59"/>
      <c r="C229" s="60" t="s">
        <v>152</v>
      </c>
      <c r="D229" s="44">
        <f>SUM(D225:D228)</f>
        <v>6</v>
      </c>
      <c r="E229" s="59"/>
      <c r="F229" s="59"/>
      <c r="G229" s="59"/>
      <c r="H229" s="60" t="s">
        <v>152</v>
      </c>
      <c r="I229" s="44">
        <f>SUM(I225:I228)</f>
        <v>3.72</v>
      </c>
      <c r="J229" s="59"/>
    </row>
    <row r="230" spans="1:10" x14ac:dyDescent="0.25">
      <c r="A230" s="35"/>
      <c r="B230" s="59"/>
      <c r="C230" s="59"/>
      <c r="D230" s="59"/>
      <c r="E230" s="59"/>
      <c r="F230" s="59"/>
      <c r="G230" s="59"/>
      <c r="H230" s="59"/>
      <c r="I230" s="59"/>
      <c r="J230" s="59"/>
    </row>
    <row r="231" spans="1:10" x14ac:dyDescent="0.25">
      <c r="A231" s="35"/>
      <c r="B231" s="60" t="s">
        <v>239</v>
      </c>
      <c r="C231" s="59"/>
      <c r="D231" s="59"/>
      <c r="E231" s="61"/>
      <c r="F231" s="59"/>
      <c r="G231" s="60" t="s">
        <v>244</v>
      </c>
      <c r="H231" s="59"/>
      <c r="I231" s="59"/>
      <c r="J231" s="61"/>
    </row>
    <row r="232" spans="1:10" ht="26.25" x14ac:dyDescent="0.25">
      <c r="A232" s="35"/>
      <c r="B232" s="62" t="s">
        <v>151</v>
      </c>
      <c r="C232" s="63"/>
      <c r="D232" s="60" t="s">
        <v>284</v>
      </c>
      <c r="E232" s="60" t="s">
        <v>285</v>
      </c>
      <c r="F232" s="59"/>
      <c r="G232" s="62" t="s">
        <v>151</v>
      </c>
      <c r="H232" s="63"/>
      <c r="I232" s="60" t="s">
        <v>284</v>
      </c>
      <c r="J232" s="60" t="s">
        <v>285</v>
      </c>
    </row>
    <row r="233" spans="1:10" ht="39" x14ac:dyDescent="0.25">
      <c r="A233" s="35"/>
      <c r="B233" s="44">
        <v>1</v>
      </c>
      <c r="C233" s="44" t="s">
        <v>154</v>
      </c>
      <c r="D233" s="44">
        <f>VLOOKUP(C233,breakfast,2,FALSE)/100*E233</f>
        <v>6.93</v>
      </c>
      <c r="E233" s="44">
        <v>3</v>
      </c>
      <c r="F233" s="59"/>
      <c r="G233" s="44">
        <v>1</v>
      </c>
      <c r="H233" s="44" t="s">
        <v>148</v>
      </c>
      <c r="I233" s="44">
        <f>VLOOKUP(H233,breakfast,2,FALSE)/100*J233</f>
        <v>1.7999999999999998</v>
      </c>
      <c r="J233" s="44">
        <v>3</v>
      </c>
    </row>
    <row r="234" spans="1:10" x14ac:dyDescent="0.25">
      <c r="A234" s="35"/>
      <c r="B234" s="44">
        <v>2</v>
      </c>
      <c r="C234" s="44" t="s">
        <v>288</v>
      </c>
      <c r="D234" s="44">
        <f>VLOOKUP(C234,breakfast,2,FALSE)/100*E234</f>
        <v>0</v>
      </c>
      <c r="E234" s="44">
        <v>0</v>
      </c>
      <c r="F234" s="59"/>
      <c r="G234" s="44">
        <v>2</v>
      </c>
      <c r="H234" s="44" t="s">
        <v>147</v>
      </c>
      <c r="I234" s="44">
        <f>VLOOKUP(H234,breakfast,2,FALSE)/100*J234</f>
        <v>0.75</v>
      </c>
      <c r="J234" s="44">
        <v>1</v>
      </c>
    </row>
    <row r="235" spans="1:10" x14ac:dyDescent="0.25">
      <c r="A235" s="35"/>
      <c r="B235" s="44">
        <v>3</v>
      </c>
      <c r="C235" s="44" t="s">
        <v>147</v>
      </c>
      <c r="D235" s="44">
        <f>VLOOKUP(C235,breakfast,2,FALSE)/100*E235</f>
        <v>0.75</v>
      </c>
      <c r="E235" s="44">
        <v>1</v>
      </c>
      <c r="F235" s="59"/>
      <c r="G235" s="44">
        <v>3</v>
      </c>
      <c r="H235" s="44" t="s">
        <v>288</v>
      </c>
      <c r="I235" s="44">
        <f>VLOOKUP(H235,breakfast,2,FALSE)/100*J235</f>
        <v>0</v>
      </c>
      <c r="J235" s="44">
        <v>0</v>
      </c>
    </row>
    <row r="236" spans="1:10" x14ac:dyDescent="0.25">
      <c r="A236" s="35"/>
      <c r="B236" s="44">
        <v>4</v>
      </c>
      <c r="C236" s="44" t="s">
        <v>288</v>
      </c>
      <c r="D236" s="44">
        <f>VLOOKUP(C236,breakfast,2,FALSE)/100*E236</f>
        <v>0</v>
      </c>
      <c r="E236" s="44">
        <v>0</v>
      </c>
      <c r="F236" s="59"/>
      <c r="G236" s="44">
        <v>4</v>
      </c>
      <c r="H236" s="44" t="s">
        <v>288</v>
      </c>
      <c r="I236" s="44">
        <f>VLOOKUP(H236,breakfast,2,FALSE)/100*J236</f>
        <v>0</v>
      </c>
      <c r="J236" s="44">
        <v>0</v>
      </c>
    </row>
    <row r="237" spans="1:10" x14ac:dyDescent="0.25">
      <c r="A237" s="35"/>
      <c r="B237" s="59"/>
      <c r="C237" s="60" t="s">
        <v>152</v>
      </c>
      <c r="D237" s="44">
        <f>SUM(D233:D236)</f>
        <v>7.68</v>
      </c>
      <c r="E237" s="59"/>
      <c r="F237" s="59"/>
      <c r="G237" s="59"/>
      <c r="H237" s="60" t="s">
        <v>152</v>
      </c>
      <c r="I237" s="44">
        <f>SUM(I233:I236)</f>
        <v>2.5499999999999998</v>
      </c>
      <c r="J237" s="59"/>
    </row>
    <row r="238" spans="1:10" x14ac:dyDescent="0.25">
      <c r="A238" s="35"/>
      <c r="B238" s="59"/>
      <c r="C238" s="59"/>
      <c r="D238" s="59"/>
      <c r="E238" s="59"/>
      <c r="F238" s="59"/>
      <c r="G238" s="59"/>
      <c r="H238" s="59"/>
      <c r="I238" s="59"/>
      <c r="J238" s="59"/>
    </row>
    <row r="239" spans="1:10" x14ac:dyDescent="0.25">
      <c r="A239" s="35"/>
      <c r="B239" s="60" t="s">
        <v>240</v>
      </c>
      <c r="C239" s="59"/>
      <c r="D239" s="59"/>
      <c r="E239" s="61"/>
      <c r="F239" s="59"/>
      <c r="G239" s="60" t="s">
        <v>245</v>
      </c>
      <c r="H239" s="59"/>
      <c r="I239" s="59"/>
      <c r="J239" s="61"/>
    </row>
    <row r="240" spans="1:10" ht="26.25" x14ac:dyDescent="0.25">
      <c r="A240" s="35"/>
      <c r="B240" s="62" t="s">
        <v>151</v>
      </c>
      <c r="C240" s="63"/>
      <c r="D240" s="60" t="s">
        <v>284</v>
      </c>
      <c r="E240" s="60" t="s">
        <v>285</v>
      </c>
      <c r="F240" s="59"/>
      <c r="G240" s="62" t="s">
        <v>151</v>
      </c>
      <c r="H240" s="63"/>
      <c r="I240" s="60" t="s">
        <v>284</v>
      </c>
      <c r="J240" s="60" t="s">
        <v>285</v>
      </c>
    </row>
    <row r="241" spans="1:10" x14ac:dyDescent="0.25">
      <c r="A241" s="35"/>
      <c r="B241" s="44">
        <v>1</v>
      </c>
      <c r="C241" s="44" t="s">
        <v>288</v>
      </c>
      <c r="D241" s="44">
        <f>VLOOKUP(C241,breakfast,2,FALSE)/100*E241</f>
        <v>0</v>
      </c>
      <c r="E241" s="44">
        <v>0</v>
      </c>
      <c r="F241" s="59"/>
      <c r="G241" s="44">
        <v>1</v>
      </c>
      <c r="H241" s="44" t="s">
        <v>288</v>
      </c>
      <c r="I241" s="44">
        <f>VLOOKUP(H241,breakfast,2,FALSE)/100*J241</f>
        <v>0</v>
      </c>
      <c r="J241" s="44">
        <v>0</v>
      </c>
    </row>
    <row r="242" spans="1:10" x14ac:dyDescent="0.25">
      <c r="A242" s="35"/>
      <c r="B242" s="44">
        <v>2</v>
      </c>
      <c r="C242" s="44" t="s">
        <v>288</v>
      </c>
      <c r="D242" s="44">
        <f>VLOOKUP(C242,breakfast,2,FALSE)/100*E242</f>
        <v>0</v>
      </c>
      <c r="E242" s="44">
        <v>0</v>
      </c>
      <c r="F242" s="59"/>
      <c r="G242" s="44">
        <v>2</v>
      </c>
      <c r="H242" s="44" t="s">
        <v>139</v>
      </c>
      <c r="I242" s="44">
        <f>VLOOKUP(H242,breakfast,2,FALSE)/100*J242</f>
        <v>0.96</v>
      </c>
      <c r="J242" s="44">
        <v>4</v>
      </c>
    </row>
    <row r="243" spans="1:10" ht="26.25" x14ac:dyDescent="0.25">
      <c r="A243" s="35"/>
      <c r="B243" s="44">
        <v>3</v>
      </c>
      <c r="C243" s="44" t="s">
        <v>145</v>
      </c>
      <c r="D243" s="44">
        <f>VLOOKUP(C243,breakfast,2,FALSE)/100*E243</f>
        <v>0.43</v>
      </c>
      <c r="E243" s="44">
        <v>1</v>
      </c>
      <c r="F243" s="59"/>
      <c r="G243" s="44">
        <v>3</v>
      </c>
      <c r="H243" s="44" t="s">
        <v>148</v>
      </c>
      <c r="I243" s="44">
        <f>VLOOKUP(H243,breakfast,2,FALSE)/100*J243</f>
        <v>0.6</v>
      </c>
      <c r="J243" s="44">
        <v>1</v>
      </c>
    </row>
    <row r="244" spans="1:10" x14ac:dyDescent="0.25">
      <c r="A244" s="35"/>
      <c r="B244" s="44">
        <v>4</v>
      </c>
      <c r="C244" s="44" t="s">
        <v>143</v>
      </c>
      <c r="D244" s="44">
        <f>VLOOKUP(C244,breakfast,2,FALSE)/100*E244</f>
        <v>3.72</v>
      </c>
      <c r="E244" s="44">
        <v>4</v>
      </c>
      <c r="F244" s="59"/>
      <c r="G244" s="44">
        <v>4</v>
      </c>
      <c r="H244" s="44" t="s">
        <v>288</v>
      </c>
      <c r="I244" s="44">
        <f>VLOOKUP(H244,breakfast,2,FALSE)/100*J244</f>
        <v>0</v>
      </c>
      <c r="J244" s="44">
        <v>0</v>
      </c>
    </row>
    <row r="245" spans="1:10" x14ac:dyDescent="0.25">
      <c r="A245" s="35"/>
      <c r="B245" s="59"/>
      <c r="C245" s="60" t="s">
        <v>152</v>
      </c>
      <c r="D245" s="44">
        <f>SUM(D241:D244)</f>
        <v>4.1500000000000004</v>
      </c>
      <c r="E245" s="59"/>
      <c r="F245" s="59"/>
      <c r="G245" s="59"/>
      <c r="H245" s="60" t="s">
        <v>152</v>
      </c>
      <c r="I245" s="44">
        <f>SUM(I241:I244)</f>
        <v>1.56</v>
      </c>
      <c r="J245" s="59"/>
    </row>
    <row r="246" spans="1:10" x14ac:dyDescent="0.25">
      <c r="A246" s="35"/>
      <c r="B246" s="59"/>
      <c r="C246" s="59"/>
      <c r="D246" s="59"/>
      <c r="E246" s="59"/>
      <c r="F246" s="59"/>
      <c r="G246" s="59"/>
      <c r="H246" s="59"/>
      <c r="I246" s="59"/>
      <c r="J246" s="59"/>
    </row>
    <row r="247" spans="1:10" x14ac:dyDescent="0.25">
      <c r="A247" s="35"/>
      <c r="B247" s="60" t="s">
        <v>241</v>
      </c>
      <c r="C247" s="59"/>
      <c r="D247" s="59"/>
      <c r="E247" s="61"/>
      <c r="F247" s="59"/>
      <c r="G247" s="59"/>
      <c r="H247" s="59"/>
      <c r="I247" s="59"/>
      <c r="J247" s="59"/>
    </row>
    <row r="248" spans="1:10" ht="26.25" x14ac:dyDescent="0.25">
      <c r="A248" s="35"/>
      <c r="B248" s="62" t="s">
        <v>151</v>
      </c>
      <c r="C248" s="63"/>
      <c r="D248" s="60" t="s">
        <v>284</v>
      </c>
      <c r="E248" s="60" t="s">
        <v>285</v>
      </c>
      <c r="F248" s="59"/>
      <c r="G248" s="59"/>
      <c r="H248" s="59"/>
      <c r="I248" s="59"/>
      <c r="J248" s="59"/>
    </row>
    <row r="249" spans="1:10" x14ac:dyDescent="0.25">
      <c r="A249" s="35"/>
      <c r="B249" s="44">
        <v>1</v>
      </c>
      <c r="C249" s="44" t="s">
        <v>141</v>
      </c>
      <c r="D249" s="44">
        <f>VLOOKUP(C249,breakfast,2,FALSE)/100*E249</f>
        <v>3.48</v>
      </c>
      <c r="E249" s="44">
        <v>4</v>
      </c>
      <c r="F249" s="59"/>
      <c r="G249" s="59"/>
      <c r="H249" s="59"/>
      <c r="I249" s="59"/>
      <c r="J249" s="59"/>
    </row>
    <row r="250" spans="1:10" ht="39" x14ac:dyDescent="0.25">
      <c r="A250" s="35"/>
      <c r="B250" s="44">
        <v>2</v>
      </c>
      <c r="C250" s="44" t="s">
        <v>155</v>
      </c>
      <c r="D250" s="44">
        <f>VLOOKUP(C250,breakfast,2,FALSE)/100*E250</f>
        <v>1.66</v>
      </c>
      <c r="E250" s="44">
        <v>2</v>
      </c>
      <c r="F250" s="59"/>
      <c r="G250" s="59"/>
      <c r="H250" s="59"/>
      <c r="I250" s="59"/>
      <c r="J250" s="59"/>
    </row>
    <row r="251" spans="1:10" ht="26.25" x14ac:dyDescent="0.25">
      <c r="A251" s="35"/>
      <c r="B251" s="44">
        <v>3</v>
      </c>
      <c r="C251" s="44" t="s">
        <v>146</v>
      </c>
      <c r="D251" s="44">
        <f>VLOOKUP(C251,breakfast,2,FALSE)/100*E251</f>
        <v>0.88</v>
      </c>
      <c r="E251" s="44">
        <v>2</v>
      </c>
      <c r="F251" s="59"/>
      <c r="G251" s="59"/>
      <c r="H251" s="59"/>
      <c r="I251" s="59"/>
      <c r="J251" s="59"/>
    </row>
    <row r="252" spans="1:10" x14ac:dyDescent="0.25">
      <c r="A252" s="35"/>
      <c r="B252" s="44">
        <v>4</v>
      </c>
      <c r="C252" s="44" t="s">
        <v>288</v>
      </c>
      <c r="D252" s="44">
        <f>VLOOKUP(C252,breakfast,2,FALSE)/100*E252</f>
        <v>0</v>
      </c>
      <c r="E252" s="44">
        <v>0</v>
      </c>
      <c r="F252" s="59"/>
      <c r="G252" s="59"/>
      <c r="H252" s="59"/>
      <c r="I252" s="59"/>
      <c r="J252" s="59"/>
    </row>
    <row r="253" spans="1:10" x14ac:dyDescent="0.25">
      <c r="A253" s="35"/>
      <c r="B253" s="59"/>
      <c r="C253" s="60" t="s">
        <v>152</v>
      </c>
      <c r="D253" s="44">
        <f>SUM(D249:D252)</f>
        <v>6.02</v>
      </c>
      <c r="E253" s="59"/>
      <c r="F253" s="59"/>
      <c r="G253" s="64" t="s">
        <v>286</v>
      </c>
      <c r="H253" s="65"/>
      <c r="I253" s="66">
        <f>SUM(D229,I229,D237,I237,D245,I245,D253)</f>
        <v>31.68</v>
      </c>
      <c r="J253" s="59"/>
    </row>
    <row r="254" spans="1:10" x14ac:dyDescent="0.25">
      <c r="A254" s="35"/>
      <c r="B254" s="35"/>
      <c r="C254" s="35"/>
      <c r="D254" s="35"/>
      <c r="E254" s="35"/>
      <c r="F254" s="35"/>
      <c r="G254" s="35"/>
      <c r="H254" s="35"/>
      <c r="I254" s="35"/>
      <c r="J254" s="35"/>
    </row>
    <row r="255" spans="1:10" x14ac:dyDescent="0.25">
      <c r="A255" s="35"/>
      <c r="B255" s="35"/>
      <c r="C255" s="35"/>
      <c r="D255" s="35"/>
      <c r="E255" s="35"/>
      <c r="F255" s="35"/>
      <c r="G255" s="35"/>
      <c r="H255" s="35"/>
      <c r="I255" s="35"/>
      <c r="J255" s="35"/>
    </row>
    <row r="256" spans="1:10" x14ac:dyDescent="0.25">
      <c r="A256" s="35"/>
      <c r="B256" s="35"/>
      <c r="C256" s="35"/>
      <c r="D256" s="35"/>
      <c r="E256" s="35"/>
      <c r="F256" s="35"/>
      <c r="G256" s="35"/>
      <c r="H256" s="35"/>
      <c r="I256" s="35"/>
      <c r="J256" s="35"/>
    </row>
    <row r="257" spans="1:10" x14ac:dyDescent="0.25">
      <c r="A257" s="35"/>
      <c r="B257" s="35"/>
      <c r="C257" s="35"/>
      <c r="D257" s="35"/>
      <c r="E257" s="35"/>
      <c r="F257" s="35"/>
      <c r="G257" s="35"/>
      <c r="H257" s="35"/>
      <c r="I257" s="35"/>
      <c r="J257" s="35"/>
    </row>
    <row r="258" spans="1:10" x14ac:dyDescent="0.25">
      <c r="A258" s="35"/>
      <c r="B258" s="35"/>
      <c r="C258" s="35"/>
      <c r="D258" s="35"/>
      <c r="E258" s="35"/>
      <c r="F258" s="35"/>
      <c r="G258" s="35"/>
      <c r="H258" s="35"/>
      <c r="I258" s="35"/>
      <c r="J258" s="35"/>
    </row>
    <row r="259" spans="1:10" x14ac:dyDescent="0.25">
      <c r="A259" s="35"/>
      <c r="B259" s="35"/>
      <c r="C259" s="35"/>
      <c r="D259" s="35"/>
      <c r="E259" s="35"/>
      <c r="F259" s="35"/>
      <c r="G259" s="35"/>
      <c r="H259" s="67"/>
      <c r="I259" s="35"/>
      <c r="J259" s="35"/>
    </row>
    <row r="260" spans="1:10" x14ac:dyDescent="0.25">
      <c r="A260" s="35"/>
      <c r="B260" s="60" t="s">
        <v>238</v>
      </c>
      <c r="C260" s="59"/>
      <c r="D260" s="59"/>
      <c r="E260" s="61"/>
      <c r="F260" s="61"/>
      <c r="G260" s="60" t="s">
        <v>242</v>
      </c>
      <c r="H260" s="59"/>
      <c r="I260" s="59"/>
      <c r="J260" s="61"/>
    </row>
    <row r="261" spans="1:10" ht="26.25" x14ac:dyDescent="0.25">
      <c r="A261" s="35"/>
      <c r="B261" s="62" t="s">
        <v>151</v>
      </c>
      <c r="C261" s="63"/>
      <c r="D261" s="60" t="s">
        <v>284</v>
      </c>
      <c r="E261" s="60" t="s">
        <v>285</v>
      </c>
      <c r="F261" s="58"/>
      <c r="G261" s="62" t="s">
        <v>151</v>
      </c>
      <c r="H261" s="63"/>
      <c r="I261" s="60" t="s">
        <v>284</v>
      </c>
      <c r="J261" s="60" t="s">
        <v>285</v>
      </c>
    </row>
    <row r="262" spans="1:10" x14ac:dyDescent="0.25">
      <c r="A262" s="35"/>
      <c r="B262" s="44">
        <v>1</v>
      </c>
      <c r="C262" s="44" t="s">
        <v>288</v>
      </c>
      <c r="D262" s="44">
        <f>VLOOKUP(C262,breakfast,2,FALSE)/100*E262</f>
        <v>0</v>
      </c>
      <c r="E262" s="44">
        <v>0</v>
      </c>
      <c r="F262" s="59"/>
      <c r="G262" s="44">
        <v>1</v>
      </c>
      <c r="H262" s="44" t="s">
        <v>139</v>
      </c>
      <c r="I262" s="44">
        <f>VLOOKUP(H262,breakfast,2,FALSE)/100*J262</f>
        <v>0.72</v>
      </c>
      <c r="J262" s="44">
        <v>3</v>
      </c>
    </row>
    <row r="263" spans="1:10" x14ac:dyDescent="0.25">
      <c r="A263" s="35"/>
      <c r="B263" s="44">
        <v>2</v>
      </c>
      <c r="C263" s="44" t="s">
        <v>288</v>
      </c>
      <c r="D263" s="44">
        <f>VLOOKUP(C263,breakfast,2,FALSE)/100*E263</f>
        <v>0</v>
      </c>
      <c r="E263" s="44">
        <v>0</v>
      </c>
      <c r="F263" s="59"/>
      <c r="G263" s="44">
        <v>2</v>
      </c>
      <c r="H263" s="44" t="s">
        <v>140</v>
      </c>
      <c r="I263" s="44">
        <f>VLOOKUP(H263,breakfast,2,FALSE)/100*J263</f>
        <v>1.18</v>
      </c>
      <c r="J263" s="44">
        <v>2</v>
      </c>
    </row>
    <row r="264" spans="1:10" x14ac:dyDescent="0.25">
      <c r="A264" s="35"/>
      <c r="B264" s="44">
        <v>3</v>
      </c>
      <c r="C264" s="44" t="s">
        <v>288</v>
      </c>
      <c r="D264" s="44">
        <f>VLOOKUP(C264,breakfast,2,FALSE)/100*E264</f>
        <v>0</v>
      </c>
      <c r="E264" s="44">
        <v>0</v>
      </c>
      <c r="F264" s="59"/>
      <c r="G264" s="44">
        <v>3</v>
      </c>
      <c r="H264" s="44" t="s">
        <v>147</v>
      </c>
      <c r="I264" s="44">
        <f>VLOOKUP(H264,breakfast,2,FALSE)/100*J264</f>
        <v>0.75</v>
      </c>
      <c r="J264" s="44">
        <v>1</v>
      </c>
    </row>
    <row r="265" spans="1:10" ht="39" x14ac:dyDescent="0.25">
      <c r="A265" s="35"/>
      <c r="B265" s="44">
        <v>4</v>
      </c>
      <c r="C265" s="44" t="s">
        <v>144</v>
      </c>
      <c r="D265" s="44">
        <f>VLOOKUP(C265,breakfast,2,FALSE)/100*E265</f>
        <v>3</v>
      </c>
      <c r="E265" s="44">
        <v>2</v>
      </c>
      <c r="F265" s="59"/>
      <c r="G265" s="44">
        <v>4</v>
      </c>
      <c r="H265" s="44" t="s">
        <v>155</v>
      </c>
      <c r="I265" s="44">
        <f>VLOOKUP(H265,breakfast,2,FALSE)/100*J265</f>
        <v>0.83</v>
      </c>
      <c r="J265" s="44">
        <v>1</v>
      </c>
    </row>
    <row r="266" spans="1:10" x14ac:dyDescent="0.25">
      <c r="A266" s="35"/>
      <c r="B266" s="59"/>
      <c r="C266" s="60" t="s">
        <v>152</v>
      </c>
      <c r="D266" s="44">
        <f>SUM(D262:D265)</f>
        <v>3</v>
      </c>
      <c r="E266" s="59"/>
      <c r="F266" s="59"/>
      <c r="G266" s="59"/>
      <c r="H266" s="60" t="s">
        <v>152</v>
      </c>
      <c r="I266" s="44">
        <f>SUM(I262:I265)</f>
        <v>3.48</v>
      </c>
      <c r="J266" s="59"/>
    </row>
    <row r="267" spans="1:10" x14ac:dyDescent="0.25">
      <c r="A267" s="35"/>
      <c r="B267" s="59"/>
      <c r="C267" s="59"/>
      <c r="D267" s="59"/>
      <c r="E267" s="59"/>
      <c r="F267" s="59"/>
      <c r="G267" s="59"/>
      <c r="H267" s="59"/>
      <c r="I267" s="59"/>
      <c r="J267" s="59"/>
    </row>
    <row r="268" spans="1:10" x14ac:dyDescent="0.25">
      <c r="A268" s="35"/>
      <c r="B268" s="60" t="s">
        <v>239</v>
      </c>
      <c r="C268" s="59"/>
      <c r="D268" s="59"/>
      <c r="E268" s="61"/>
      <c r="F268" s="59"/>
      <c r="G268" s="60" t="s">
        <v>244</v>
      </c>
      <c r="H268" s="59"/>
      <c r="I268" s="59"/>
      <c r="J268" s="61"/>
    </row>
    <row r="269" spans="1:10" ht="26.25" x14ac:dyDescent="0.25">
      <c r="A269" s="35"/>
      <c r="B269" s="62" t="s">
        <v>151</v>
      </c>
      <c r="C269" s="63"/>
      <c r="D269" s="60" t="s">
        <v>284</v>
      </c>
      <c r="E269" s="60" t="s">
        <v>285</v>
      </c>
      <c r="F269" s="59"/>
      <c r="G269" s="62" t="s">
        <v>151</v>
      </c>
      <c r="H269" s="63"/>
      <c r="I269" s="60" t="s">
        <v>284</v>
      </c>
      <c r="J269" s="60" t="s">
        <v>285</v>
      </c>
    </row>
    <row r="270" spans="1:10" x14ac:dyDescent="0.25">
      <c r="A270" s="35"/>
      <c r="B270" s="44">
        <v>1</v>
      </c>
      <c r="C270" s="44" t="s">
        <v>288</v>
      </c>
      <c r="D270" s="44">
        <f>VLOOKUP(C270,breakfast,2,FALSE)/100*E270</f>
        <v>0</v>
      </c>
      <c r="E270" s="44">
        <v>0</v>
      </c>
      <c r="F270" s="59"/>
      <c r="G270" s="44">
        <v>1</v>
      </c>
      <c r="H270" s="44" t="s">
        <v>144</v>
      </c>
      <c r="I270" s="44">
        <f>VLOOKUP(H270,breakfast,2,FALSE)/100*J270</f>
        <v>3</v>
      </c>
      <c r="J270" s="44">
        <v>2</v>
      </c>
    </row>
    <row r="271" spans="1:10" x14ac:dyDescent="0.25">
      <c r="A271" s="35"/>
      <c r="B271" s="44">
        <v>2</v>
      </c>
      <c r="C271" s="44" t="s">
        <v>288</v>
      </c>
      <c r="D271" s="44">
        <f>VLOOKUP(C271,breakfast,2,FALSE)/100*E271</f>
        <v>0</v>
      </c>
      <c r="E271" s="44">
        <v>0</v>
      </c>
      <c r="F271" s="59"/>
      <c r="G271" s="44">
        <v>2</v>
      </c>
      <c r="H271" s="44" t="s">
        <v>141</v>
      </c>
      <c r="I271" s="44">
        <f>VLOOKUP(H271,breakfast,2,FALSE)/100*J271</f>
        <v>2.61</v>
      </c>
      <c r="J271" s="44">
        <v>3</v>
      </c>
    </row>
    <row r="272" spans="1:10" ht="26.25" x14ac:dyDescent="0.25">
      <c r="A272" s="35"/>
      <c r="B272" s="44">
        <v>3</v>
      </c>
      <c r="C272" s="44" t="s">
        <v>148</v>
      </c>
      <c r="D272" s="44">
        <f>VLOOKUP(C272,breakfast,2,FALSE)/100*E272</f>
        <v>1.2</v>
      </c>
      <c r="E272" s="44">
        <v>2</v>
      </c>
      <c r="F272" s="59"/>
      <c r="G272" s="44">
        <v>3</v>
      </c>
      <c r="H272" s="44" t="s">
        <v>288</v>
      </c>
      <c r="I272" s="44">
        <f>VLOOKUP(H272,breakfast,2,FALSE)/100*J272</f>
        <v>0</v>
      </c>
      <c r="J272" s="44">
        <v>0</v>
      </c>
    </row>
    <row r="273" spans="1:10" ht="39" x14ac:dyDescent="0.25">
      <c r="A273" s="35"/>
      <c r="B273" s="44">
        <v>4</v>
      </c>
      <c r="C273" s="44" t="s">
        <v>288</v>
      </c>
      <c r="D273" s="44">
        <f>VLOOKUP(C273,breakfast,2,FALSE)/100*E273</f>
        <v>0</v>
      </c>
      <c r="E273" s="44">
        <v>0</v>
      </c>
      <c r="F273" s="59"/>
      <c r="G273" s="44">
        <v>4</v>
      </c>
      <c r="H273" s="44" t="s">
        <v>155</v>
      </c>
      <c r="I273" s="44">
        <f>VLOOKUP(H273,breakfast,2,FALSE)/100*J273</f>
        <v>0.83</v>
      </c>
      <c r="J273" s="44">
        <v>1</v>
      </c>
    </row>
    <row r="274" spans="1:10" x14ac:dyDescent="0.25">
      <c r="A274" s="35"/>
      <c r="B274" s="59"/>
      <c r="C274" s="60" t="s">
        <v>152</v>
      </c>
      <c r="D274" s="44">
        <f>SUM(D270:D273)</f>
        <v>1.2</v>
      </c>
      <c r="E274" s="59"/>
      <c r="F274" s="59"/>
      <c r="G274" s="59"/>
      <c r="H274" s="60" t="s">
        <v>152</v>
      </c>
      <c r="I274" s="44">
        <f>SUM(I270:I273)</f>
        <v>6.4399999999999995</v>
      </c>
      <c r="J274" s="59"/>
    </row>
    <row r="275" spans="1:10" x14ac:dyDescent="0.25">
      <c r="A275" s="35"/>
      <c r="B275" s="59"/>
      <c r="C275" s="59"/>
      <c r="D275" s="59"/>
      <c r="E275" s="59"/>
      <c r="F275" s="59"/>
      <c r="G275" s="59"/>
      <c r="H275" s="59"/>
      <c r="I275" s="59"/>
      <c r="J275" s="59"/>
    </row>
    <row r="276" spans="1:10" x14ac:dyDescent="0.25">
      <c r="A276" s="35"/>
      <c r="B276" s="60" t="s">
        <v>240</v>
      </c>
      <c r="C276" s="59"/>
      <c r="D276" s="59"/>
      <c r="E276" s="61"/>
      <c r="F276" s="59"/>
      <c r="G276" s="60" t="s">
        <v>245</v>
      </c>
      <c r="H276" s="59"/>
      <c r="I276" s="59"/>
      <c r="J276" s="61"/>
    </row>
    <row r="277" spans="1:10" ht="26.25" x14ac:dyDescent="0.25">
      <c r="A277" s="35"/>
      <c r="B277" s="62" t="s">
        <v>151</v>
      </c>
      <c r="C277" s="63"/>
      <c r="D277" s="60" t="s">
        <v>284</v>
      </c>
      <c r="E277" s="60" t="s">
        <v>285</v>
      </c>
      <c r="F277" s="59"/>
      <c r="G277" s="62" t="s">
        <v>151</v>
      </c>
      <c r="H277" s="63"/>
      <c r="I277" s="60" t="s">
        <v>284</v>
      </c>
      <c r="J277" s="60" t="s">
        <v>285</v>
      </c>
    </row>
    <row r="278" spans="1:10" ht="39" x14ac:dyDescent="0.25">
      <c r="A278" s="35"/>
      <c r="B278" s="44">
        <v>1</v>
      </c>
      <c r="C278" s="44" t="s">
        <v>154</v>
      </c>
      <c r="D278" s="44">
        <f>VLOOKUP(C278,breakfast,2,FALSE)/100*E278</f>
        <v>6.93</v>
      </c>
      <c r="E278" s="44">
        <v>3</v>
      </c>
      <c r="F278" s="59"/>
      <c r="G278" s="44">
        <v>1</v>
      </c>
      <c r="H278" s="44" t="s">
        <v>288</v>
      </c>
      <c r="I278" s="44">
        <f>VLOOKUP(H278,breakfast,2,FALSE)/100*J278</f>
        <v>0</v>
      </c>
      <c r="J278" s="44">
        <v>0</v>
      </c>
    </row>
    <row r="279" spans="1:10" ht="26.25" x14ac:dyDescent="0.25">
      <c r="A279" s="35"/>
      <c r="B279" s="44">
        <v>2</v>
      </c>
      <c r="C279" s="44" t="s">
        <v>146</v>
      </c>
      <c r="D279" s="44">
        <f>VLOOKUP(C279,breakfast,2,FALSE)/100*E279</f>
        <v>0.88</v>
      </c>
      <c r="E279" s="44">
        <v>2</v>
      </c>
      <c r="F279" s="59"/>
      <c r="G279" s="44">
        <v>2</v>
      </c>
      <c r="H279" s="44" t="s">
        <v>288</v>
      </c>
      <c r="I279" s="44">
        <f>VLOOKUP(H279,breakfast,2,FALSE)/100*J279</f>
        <v>0</v>
      </c>
      <c r="J279" s="44">
        <v>0</v>
      </c>
    </row>
    <row r="280" spans="1:10" x14ac:dyDescent="0.25">
      <c r="A280" s="35"/>
      <c r="B280" s="44">
        <v>3</v>
      </c>
      <c r="C280" s="44" t="s">
        <v>288</v>
      </c>
      <c r="D280" s="44">
        <f>VLOOKUP(C280,breakfast,2,FALSE)/100*E280</f>
        <v>0</v>
      </c>
      <c r="E280" s="44">
        <v>0</v>
      </c>
      <c r="F280" s="59"/>
      <c r="G280" s="44">
        <v>3</v>
      </c>
      <c r="H280" s="44" t="s">
        <v>142</v>
      </c>
      <c r="I280" s="44">
        <f>VLOOKUP(H280,breakfast,2,FALSE)/100*J280</f>
        <v>2.98</v>
      </c>
      <c r="J280" s="44">
        <v>2</v>
      </c>
    </row>
    <row r="281" spans="1:10" ht="39" x14ac:dyDescent="0.25">
      <c r="A281" s="35"/>
      <c r="B281" s="44">
        <v>4</v>
      </c>
      <c r="C281" s="44" t="s">
        <v>288</v>
      </c>
      <c r="D281" s="44">
        <f>VLOOKUP(C281,breakfast,2,FALSE)/100*E281</f>
        <v>0</v>
      </c>
      <c r="E281" s="44">
        <v>0</v>
      </c>
      <c r="F281" s="59"/>
      <c r="G281" s="44">
        <v>4</v>
      </c>
      <c r="H281" s="44" t="s">
        <v>155</v>
      </c>
      <c r="I281" s="44">
        <f>VLOOKUP(H281,breakfast,2,FALSE)/100*J281</f>
        <v>0.83</v>
      </c>
      <c r="J281" s="44">
        <v>1</v>
      </c>
    </row>
    <row r="282" spans="1:10" x14ac:dyDescent="0.25">
      <c r="A282" s="35"/>
      <c r="B282" s="59"/>
      <c r="C282" s="60" t="s">
        <v>152</v>
      </c>
      <c r="D282" s="44">
        <f>SUM(D278:D281)</f>
        <v>7.81</v>
      </c>
      <c r="E282" s="59"/>
      <c r="F282" s="59"/>
      <c r="G282" s="59"/>
      <c r="H282" s="60" t="s">
        <v>152</v>
      </c>
      <c r="I282" s="44">
        <f>SUM(I278:I281)</f>
        <v>3.81</v>
      </c>
      <c r="J282" s="59"/>
    </row>
    <row r="283" spans="1:10" x14ac:dyDescent="0.25">
      <c r="A283" s="35"/>
      <c r="B283" s="59"/>
      <c r="C283" s="59"/>
      <c r="D283" s="59"/>
      <c r="E283" s="59"/>
      <c r="F283" s="59"/>
      <c r="G283" s="59"/>
      <c r="H283" s="59"/>
      <c r="I283" s="59"/>
      <c r="J283" s="59"/>
    </row>
    <row r="284" spans="1:10" x14ac:dyDescent="0.25">
      <c r="A284" s="35"/>
      <c r="B284" s="60" t="s">
        <v>241</v>
      </c>
      <c r="C284" s="59"/>
      <c r="D284" s="59"/>
      <c r="E284" s="61"/>
      <c r="F284" s="59"/>
      <c r="G284" s="59"/>
      <c r="H284" s="59"/>
      <c r="I284" s="59"/>
      <c r="J284" s="59"/>
    </row>
    <row r="285" spans="1:10" ht="26.25" x14ac:dyDescent="0.25">
      <c r="A285" s="35"/>
      <c r="B285" s="62" t="s">
        <v>151</v>
      </c>
      <c r="C285" s="63"/>
      <c r="D285" s="60" t="s">
        <v>284</v>
      </c>
      <c r="E285" s="60" t="s">
        <v>285</v>
      </c>
      <c r="F285" s="59"/>
      <c r="G285" s="59"/>
      <c r="H285" s="59"/>
      <c r="I285" s="59"/>
      <c r="J285" s="59"/>
    </row>
    <row r="286" spans="1:10" x14ac:dyDescent="0.25">
      <c r="A286" s="35"/>
      <c r="B286" s="44">
        <v>1</v>
      </c>
      <c r="C286" s="44" t="s">
        <v>138</v>
      </c>
      <c r="D286" s="44">
        <f>VLOOKUP(C286,breakfast,2,FALSE)/100*E286</f>
        <v>3.09</v>
      </c>
      <c r="E286" s="44">
        <v>3</v>
      </c>
      <c r="F286" s="59"/>
      <c r="G286" s="59"/>
      <c r="H286" s="59"/>
      <c r="I286" s="59"/>
      <c r="J286" s="59"/>
    </row>
    <row r="287" spans="1:10" x14ac:dyDescent="0.25">
      <c r="A287" s="35"/>
      <c r="B287" s="44">
        <v>2</v>
      </c>
      <c r="C287" s="44" t="s">
        <v>140</v>
      </c>
      <c r="D287" s="44">
        <f>VLOOKUP(C287,breakfast,2,FALSE)/100*E287</f>
        <v>1.18</v>
      </c>
      <c r="E287" s="44">
        <v>2</v>
      </c>
      <c r="F287" s="59"/>
      <c r="G287" s="59"/>
      <c r="H287" s="59"/>
      <c r="I287" s="59"/>
      <c r="J287" s="59"/>
    </row>
    <row r="288" spans="1:10" x14ac:dyDescent="0.25">
      <c r="A288" s="35"/>
      <c r="B288" s="44">
        <v>3</v>
      </c>
      <c r="C288" s="44" t="s">
        <v>145</v>
      </c>
      <c r="D288" s="44">
        <f>VLOOKUP(C288,breakfast,2,FALSE)/100*E288</f>
        <v>0.43</v>
      </c>
      <c r="E288" s="44">
        <v>1</v>
      </c>
      <c r="F288" s="59"/>
      <c r="G288" s="59"/>
      <c r="H288" s="59"/>
      <c r="I288" s="59"/>
      <c r="J288" s="59"/>
    </row>
    <row r="289" spans="1:10" x14ac:dyDescent="0.25">
      <c r="A289" s="35"/>
      <c r="B289" s="44">
        <v>4</v>
      </c>
      <c r="C289" s="44" t="s">
        <v>288</v>
      </c>
      <c r="D289" s="44">
        <f>VLOOKUP(C289,breakfast,2,FALSE)/100*E289</f>
        <v>0</v>
      </c>
      <c r="E289" s="44">
        <v>0</v>
      </c>
      <c r="F289" s="59"/>
      <c r="G289" s="59"/>
      <c r="H289" s="59"/>
      <c r="I289" s="59"/>
      <c r="J289" s="59"/>
    </row>
    <row r="290" spans="1:10" x14ac:dyDescent="0.25">
      <c r="A290" s="35"/>
      <c r="B290" s="59"/>
      <c r="C290" s="60" t="s">
        <v>152</v>
      </c>
      <c r="D290" s="44">
        <f>SUM(D286:D289)</f>
        <v>4.6999999999999993</v>
      </c>
      <c r="E290" s="59"/>
      <c r="F290" s="59"/>
      <c r="G290" s="64" t="s">
        <v>286</v>
      </c>
      <c r="H290" s="65"/>
      <c r="I290" s="66">
        <f>SUM(D266,I266,D274,I274,D282,I282,D290)</f>
        <v>30.439999999999998</v>
      </c>
      <c r="J290" s="59"/>
    </row>
    <row r="291" spans="1:10" x14ac:dyDescent="0.25">
      <c r="A291" s="35"/>
      <c r="B291" s="35"/>
      <c r="C291" s="35"/>
      <c r="D291" s="35"/>
      <c r="E291" s="35"/>
      <c r="F291" s="35"/>
      <c r="G291" s="35"/>
      <c r="H291" s="35"/>
      <c r="I291" s="35"/>
      <c r="J291" s="35"/>
    </row>
    <row r="292" spans="1:10" x14ac:dyDescent="0.25">
      <c r="A292" s="35"/>
      <c r="B292" s="35"/>
      <c r="C292" s="35"/>
      <c r="D292" s="35"/>
      <c r="E292" s="35"/>
      <c r="F292" s="35"/>
      <c r="G292" s="35"/>
      <c r="H292" s="35"/>
      <c r="I292" s="35"/>
      <c r="J292" s="35"/>
    </row>
    <row r="293" spans="1:10" x14ac:dyDescent="0.25">
      <c r="A293" s="35"/>
      <c r="B293" s="35"/>
      <c r="C293" s="35"/>
      <c r="D293" s="35"/>
      <c r="E293" s="35"/>
      <c r="F293" s="35"/>
      <c r="G293" s="35"/>
      <c r="H293" s="35"/>
      <c r="I293" s="35"/>
      <c r="J293" s="35"/>
    </row>
    <row r="294" spans="1:10" x14ac:dyDescent="0.25">
      <c r="A294" s="35"/>
      <c r="B294" s="35"/>
      <c r="C294" s="35"/>
      <c r="D294" s="35"/>
      <c r="E294" s="35"/>
      <c r="F294" s="35"/>
      <c r="G294" s="35"/>
      <c r="H294" s="35"/>
      <c r="I294" s="35"/>
      <c r="J294" s="35"/>
    </row>
    <row r="295" spans="1:10" x14ac:dyDescent="0.25">
      <c r="A295" s="35"/>
      <c r="B295" s="60" t="s">
        <v>238</v>
      </c>
      <c r="C295" s="59"/>
      <c r="D295" s="59"/>
      <c r="E295" s="61"/>
      <c r="F295" s="61"/>
      <c r="G295" s="60" t="s">
        <v>242</v>
      </c>
      <c r="H295" s="59"/>
      <c r="I295" s="59"/>
      <c r="J295" s="61"/>
    </row>
    <row r="296" spans="1:10" ht="26.25" x14ac:dyDescent="0.25">
      <c r="A296" s="35"/>
      <c r="B296" s="62" t="s">
        <v>151</v>
      </c>
      <c r="C296" s="63"/>
      <c r="D296" s="60" t="s">
        <v>284</v>
      </c>
      <c r="E296" s="60" t="s">
        <v>285</v>
      </c>
      <c r="F296" s="58"/>
      <c r="G296" s="62" t="s">
        <v>151</v>
      </c>
      <c r="H296" s="63"/>
      <c r="I296" s="60" t="s">
        <v>284</v>
      </c>
      <c r="J296" s="60" t="s">
        <v>285</v>
      </c>
    </row>
    <row r="297" spans="1:10" x14ac:dyDescent="0.25">
      <c r="A297" s="35"/>
      <c r="B297" s="44">
        <v>1</v>
      </c>
      <c r="C297" s="44" t="s">
        <v>141</v>
      </c>
      <c r="D297" s="44">
        <f>VLOOKUP(C297,breakfast,2,FALSE)/100*E297</f>
        <v>1.74</v>
      </c>
      <c r="E297" s="44">
        <v>2</v>
      </c>
      <c r="F297" s="59"/>
      <c r="G297" s="44">
        <v>1</v>
      </c>
      <c r="H297" s="44" t="s">
        <v>139</v>
      </c>
      <c r="I297" s="44">
        <f>VLOOKUP(H297,breakfast,2,FALSE)/100*J297</f>
        <v>0.48</v>
      </c>
      <c r="J297" s="44">
        <v>2</v>
      </c>
    </row>
    <row r="298" spans="1:10" x14ac:dyDescent="0.25">
      <c r="A298" s="35"/>
      <c r="B298" s="44">
        <v>2</v>
      </c>
      <c r="C298" s="44" t="s">
        <v>288</v>
      </c>
      <c r="D298" s="44">
        <f>VLOOKUP(C298,breakfast,2,FALSE)/100*E298</f>
        <v>0</v>
      </c>
      <c r="E298" s="44">
        <v>0</v>
      </c>
      <c r="F298" s="59"/>
      <c r="G298" s="44">
        <v>2</v>
      </c>
      <c r="H298" s="44" t="s">
        <v>288</v>
      </c>
      <c r="I298" s="44">
        <f>VLOOKUP(H298,breakfast,2,FALSE)/100*J298</f>
        <v>0</v>
      </c>
      <c r="J298" s="44">
        <v>0</v>
      </c>
    </row>
    <row r="299" spans="1:10" x14ac:dyDescent="0.25">
      <c r="A299" s="35"/>
      <c r="B299" s="44">
        <v>3</v>
      </c>
      <c r="C299" s="44" t="s">
        <v>288</v>
      </c>
      <c r="D299" s="44">
        <f>VLOOKUP(C299,breakfast,2,FALSE)/100*E299</f>
        <v>0</v>
      </c>
      <c r="E299" s="44">
        <v>0</v>
      </c>
      <c r="F299" s="59"/>
      <c r="G299" s="44">
        <v>3</v>
      </c>
      <c r="H299" s="44" t="s">
        <v>288</v>
      </c>
      <c r="I299" s="44">
        <f>VLOOKUP(H299,breakfast,2,FALSE)/100*J299</f>
        <v>0</v>
      </c>
      <c r="J299" s="44">
        <v>0</v>
      </c>
    </row>
    <row r="300" spans="1:10" x14ac:dyDescent="0.25">
      <c r="A300" s="35"/>
      <c r="B300" s="44">
        <v>4</v>
      </c>
      <c r="C300" s="44" t="s">
        <v>288</v>
      </c>
      <c r="D300" s="44">
        <f>VLOOKUP(C300,breakfast,2,FALSE)/100*E300</f>
        <v>0</v>
      </c>
      <c r="E300" s="44">
        <v>0</v>
      </c>
      <c r="F300" s="59"/>
      <c r="G300" s="44">
        <v>4</v>
      </c>
      <c r="H300" s="44" t="s">
        <v>288</v>
      </c>
      <c r="I300" s="44">
        <f>VLOOKUP(H300,breakfast,2,FALSE)/100*J300</f>
        <v>0</v>
      </c>
      <c r="J300" s="44">
        <v>0</v>
      </c>
    </row>
    <row r="301" spans="1:10" x14ac:dyDescent="0.25">
      <c r="A301" s="35"/>
      <c r="B301" s="59"/>
      <c r="C301" s="60" t="s">
        <v>152</v>
      </c>
      <c r="D301" s="44">
        <f>SUM(D297:D300)</f>
        <v>1.74</v>
      </c>
      <c r="E301" s="59"/>
      <c r="F301" s="59"/>
      <c r="G301" s="59"/>
      <c r="H301" s="60" t="s">
        <v>152</v>
      </c>
      <c r="I301" s="44">
        <f>SUM(I297:I300)</f>
        <v>0.48</v>
      </c>
      <c r="J301" s="59"/>
    </row>
    <row r="302" spans="1:10" x14ac:dyDescent="0.25">
      <c r="A302" s="35"/>
      <c r="B302" s="59"/>
      <c r="C302" s="59"/>
      <c r="D302" s="59"/>
      <c r="E302" s="59"/>
      <c r="F302" s="59"/>
      <c r="G302" s="59"/>
      <c r="H302" s="59"/>
      <c r="I302" s="59"/>
      <c r="J302" s="59"/>
    </row>
    <row r="303" spans="1:10" x14ac:dyDescent="0.25">
      <c r="A303" s="35"/>
      <c r="B303" s="60" t="s">
        <v>239</v>
      </c>
      <c r="C303" s="59"/>
      <c r="D303" s="59"/>
      <c r="E303" s="61"/>
      <c r="F303" s="59"/>
      <c r="G303" s="60" t="s">
        <v>244</v>
      </c>
      <c r="H303" s="59"/>
      <c r="I303" s="59"/>
      <c r="J303" s="61"/>
    </row>
    <row r="304" spans="1:10" ht="26.25" x14ac:dyDescent="0.25">
      <c r="A304" s="35"/>
      <c r="B304" s="62" t="s">
        <v>151</v>
      </c>
      <c r="C304" s="63"/>
      <c r="D304" s="60" t="s">
        <v>284</v>
      </c>
      <c r="E304" s="60" t="s">
        <v>285</v>
      </c>
      <c r="F304" s="59"/>
      <c r="G304" s="62" t="s">
        <v>151</v>
      </c>
      <c r="H304" s="63"/>
      <c r="I304" s="60" t="s">
        <v>284</v>
      </c>
      <c r="J304" s="60" t="s">
        <v>285</v>
      </c>
    </row>
    <row r="305" spans="1:10" x14ac:dyDescent="0.25">
      <c r="A305" s="35"/>
      <c r="B305" s="44">
        <v>1</v>
      </c>
      <c r="C305" s="44" t="s">
        <v>140</v>
      </c>
      <c r="D305" s="44">
        <f>VLOOKUP(C305,breakfast,2,FALSE)/100*E305</f>
        <v>1.18</v>
      </c>
      <c r="E305" s="44">
        <v>2</v>
      </c>
      <c r="F305" s="59"/>
      <c r="G305" s="44">
        <v>1</v>
      </c>
      <c r="H305" s="44" t="s">
        <v>142</v>
      </c>
      <c r="I305" s="44">
        <f>VLOOKUP(H305,breakfast,2,FALSE)/100*J305</f>
        <v>2.98</v>
      </c>
      <c r="J305" s="44">
        <v>2</v>
      </c>
    </row>
    <row r="306" spans="1:10" x14ac:dyDescent="0.25">
      <c r="A306" s="35"/>
      <c r="B306" s="44">
        <v>2</v>
      </c>
      <c r="C306" s="44" t="s">
        <v>288</v>
      </c>
      <c r="D306" s="44">
        <f>VLOOKUP(C306,breakfast,2,FALSE)/100*E306</f>
        <v>0</v>
      </c>
      <c r="E306" s="44">
        <v>0</v>
      </c>
      <c r="F306" s="59"/>
      <c r="G306" s="44">
        <v>2</v>
      </c>
      <c r="H306" s="44" t="s">
        <v>288</v>
      </c>
      <c r="I306" s="44">
        <f>VLOOKUP(H306,breakfast,2,FALSE)/100*J306</f>
        <v>0</v>
      </c>
      <c r="J306" s="44">
        <v>0</v>
      </c>
    </row>
    <row r="307" spans="1:10" x14ac:dyDescent="0.25">
      <c r="A307" s="35"/>
      <c r="B307" s="44">
        <v>3</v>
      </c>
      <c r="C307" s="44" t="s">
        <v>288</v>
      </c>
      <c r="D307" s="44">
        <f>VLOOKUP(C307,breakfast,2,FALSE)/100*E307</f>
        <v>0</v>
      </c>
      <c r="E307" s="44">
        <v>0</v>
      </c>
      <c r="F307" s="59"/>
      <c r="G307" s="44">
        <v>3</v>
      </c>
      <c r="H307" s="44" t="s">
        <v>288</v>
      </c>
      <c r="I307" s="44">
        <f>VLOOKUP(H307,breakfast,2,FALSE)/100*J307</f>
        <v>0</v>
      </c>
      <c r="J307" s="44">
        <v>0</v>
      </c>
    </row>
    <row r="308" spans="1:10" ht="26.25" x14ac:dyDescent="0.25">
      <c r="A308" s="35"/>
      <c r="B308" s="44">
        <v>4</v>
      </c>
      <c r="C308" s="44" t="s">
        <v>288</v>
      </c>
      <c r="D308" s="44">
        <f>VLOOKUP(C308,breakfast,2,FALSE)/100*E308</f>
        <v>0</v>
      </c>
      <c r="E308" s="44">
        <v>0</v>
      </c>
      <c r="F308" s="59"/>
      <c r="G308" s="44">
        <v>4</v>
      </c>
      <c r="H308" s="44" t="s">
        <v>156</v>
      </c>
      <c r="I308" s="44">
        <f>VLOOKUP(H308,breakfast,2,FALSE)/100*J308</f>
        <v>2.2999999999999998</v>
      </c>
      <c r="J308" s="44">
        <v>2</v>
      </c>
    </row>
    <row r="309" spans="1:10" x14ac:dyDescent="0.25">
      <c r="A309" s="35"/>
      <c r="B309" s="59"/>
      <c r="C309" s="60" t="s">
        <v>152</v>
      </c>
      <c r="D309" s="44">
        <f>SUM(D305:D308)</f>
        <v>1.18</v>
      </c>
      <c r="E309" s="59"/>
      <c r="F309" s="59"/>
      <c r="G309" s="59"/>
      <c r="H309" s="60" t="s">
        <v>152</v>
      </c>
      <c r="I309" s="44">
        <f>SUM(I305:I308)</f>
        <v>5.2799999999999994</v>
      </c>
      <c r="J309" s="59"/>
    </row>
    <row r="310" spans="1:10" x14ac:dyDescent="0.25">
      <c r="A310" s="35"/>
      <c r="B310" s="59"/>
      <c r="C310" s="59"/>
      <c r="D310" s="59"/>
      <c r="E310" s="59"/>
      <c r="F310" s="59"/>
      <c r="G310" s="59"/>
      <c r="H310" s="59"/>
      <c r="I310" s="59"/>
      <c r="J310" s="59"/>
    </row>
    <row r="311" spans="1:10" x14ac:dyDescent="0.25">
      <c r="A311" s="35"/>
      <c r="B311" s="60" t="s">
        <v>240</v>
      </c>
      <c r="C311" s="59"/>
      <c r="D311" s="59"/>
      <c r="E311" s="61"/>
      <c r="F311" s="59"/>
      <c r="G311" s="60" t="s">
        <v>245</v>
      </c>
      <c r="H311" s="59"/>
      <c r="I311" s="59"/>
      <c r="J311" s="61"/>
    </row>
    <row r="312" spans="1:10" ht="26.25" x14ac:dyDescent="0.25">
      <c r="A312" s="35"/>
      <c r="B312" s="62" t="s">
        <v>151</v>
      </c>
      <c r="C312" s="63"/>
      <c r="D312" s="60" t="s">
        <v>284</v>
      </c>
      <c r="E312" s="60" t="s">
        <v>285</v>
      </c>
      <c r="F312" s="59"/>
      <c r="G312" s="62" t="s">
        <v>151</v>
      </c>
      <c r="H312" s="63"/>
      <c r="I312" s="60" t="s">
        <v>284</v>
      </c>
      <c r="J312" s="60" t="s">
        <v>285</v>
      </c>
    </row>
    <row r="313" spans="1:10" ht="39" x14ac:dyDescent="0.25">
      <c r="A313" s="35"/>
      <c r="B313" s="44">
        <v>1</v>
      </c>
      <c r="C313" s="44" t="s">
        <v>154</v>
      </c>
      <c r="D313" s="44">
        <f>VLOOKUP(C313,breakfast,2,FALSE)/100*E313</f>
        <v>4.62</v>
      </c>
      <c r="E313" s="44">
        <v>2</v>
      </c>
      <c r="F313" s="59"/>
      <c r="G313" s="44">
        <v>1</v>
      </c>
      <c r="H313" s="44" t="s">
        <v>143</v>
      </c>
      <c r="I313" s="44">
        <f>VLOOKUP(H313,breakfast,2,FALSE)/100*J313</f>
        <v>1.86</v>
      </c>
      <c r="J313" s="44">
        <v>2</v>
      </c>
    </row>
    <row r="314" spans="1:10" ht="26.25" x14ac:dyDescent="0.25">
      <c r="A314" s="35"/>
      <c r="B314" s="44">
        <v>2</v>
      </c>
      <c r="C314" s="44" t="s">
        <v>146</v>
      </c>
      <c r="D314" s="44">
        <f>VLOOKUP(C314,breakfast,2,FALSE)/100*E314</f>
        <v>1.32</v>
      </c>
      <c r="E314" s="44">
        <v>3</v>
      </c>
      <c r="F314" s="59"/>
      <c r="G314" s="44">
        <v>2</v>
      </c>
      <c r="H314" s="44" t="s">
        <v>146</v>
      </c>
      <c r="I314" s="44">
        <f>VLOOKUP(H314,breakfast,2,FALSE)/100*J314</f>
        <v>0.44</v>
      </c>
      <c r="J314" s="44">
        <v>1</v>
      </c>
    </row>
    <row r="315" spans="1:10" x14ac:dyDescent="0.25">
      <c r="A315" s="35"/>
      <c r="B315" s="44">
        <v>3</v>
      </c>
      <c r="C315" s="44" t="s">
        <v>288</v>
      </c>
      <c r="D315" s="44">
        <f>VLOOKUP(C315,breakfast,2,FALSE)/100*E315</f>
        <v>0</v>
      </c>
      <c r="E315" s="44">
        <v>0</v>
      </c>
      <c r="F315" s="59"/>
      <c r="G315" s="44">
        <v>3</v>
      </c>
      <c r="H315" s="44" t="s">
        <v>288</v>
      </c>
      <c r="I315" s="44">
        <f>VLOOKUP(H315,breakfast,2,FALSE)/100*J315</f>
        <v>0</v>
      </c>
      <c r="J315" s="44">
        <v>0</v>
      </c>
    </row>
    <row r="316" spans="1:10" x14ac:dyDescent="0.25">
      <c r="A316" s="35"/>
      <c r="B316" s="44">
        <v>4</v>
      </c>
      <c r="C316" s="44" t="s">
        <v>288</v>
      </c>
      <c r="D316" s="44">
        <f>VLOOKUP(C316,breakfast,2,FALSE)/100*E316</f>
        <v>0</v>
      </c>
      <c r="E316" s="44"/>
      <c r="F316" s="59"/>
      <c r="G316" s="44">
        <v>4</v>
      </c>
      <c r="H316" s="44" t="s">
        <v>288</v>
      </c>
      <c r="I316" s="44">
        <f>VLOOKUP(H316,breakfast,2,FALSE)/100*J316</f>
        <v>0</v>
      </c>
      <c r="J316" s="44">
        <v>0</v>
      </c>
    </row>
    <row r="317" spans="1:10" x14ac:dyDescent="0.25">
      <c r="A317" s="35"/>
      <c r="B317" s="59"/>
      <c r="C317" s="60" t="s">
        <v>152</v>
      </c>
      <c r="D317" s="44">
        <f>SUM(D313:D316)</f>
        <v>5.94</v>
      </c>
      <c r="E317" s="59"/>
      <c r="F317" s="59"/>
      <c r="G317" s="59"/>
      <c r="H317" s="60" t="s">
        <v>152</v>
      </c>
      <c r="I317" s="44">
        <f>SUM(I313:I316)</f>
        <v>2.3000000000000003</v>
      </c>
      <c r="J317" s="59"/>
    </row>
    <row r="318" spans="1:10" x14ac:dyDescent="0.25">
      <c r="A318" s="35"/>
      <c r="B318" s="59"/>
      <c r="C318" s="59"/>
      <c r="D318" s="59"/>
      <c r="E318" s="59"/>
      <c r="F318" s="59"/>
      <c r="G318" s="59"/>
      <c r="H318" s="59"/>
      <c r="I318" s="59"/>
      <c r="J318" s="59"/>
    </row>
    <row r="319" spans="1:10" x14ac:dyDescent="0.25">
      <c r="A319" s="35"/>
      <c r="B319" s="60" t="s">
        <v>241</v>
      </c>
      <c r="C319" s="59"/>
      <c r="D319" s="59"/>
      <c r="E319" s="61"/>
      <c r="F319" s="59"/>
      <c r="G319" s="59"/>
      <c r="H319" s="59"/>
      <c r="I319" s="59"/>
      <c r="J319" s="59"/>
    </row>
    <row r="320" spans="1:10" ht="26.25" x14ac:dyDescent="0.25">
      <c r="A320" s="35"/>
      <c r="B320" s="62" t="s">
        <v>151</v>
      </c>
      <c r="C320" s="63"/>
      <c r="D320" s="60" t="s">
        <v>284</v>
      </c>
      <c r="E320" s="60" t="s">
        <v>285</v>
      </c>
      <c r="F320" s="59"/>
      <c r="G320" s="59"/>
      <c r="H320" s="59"/>
      <c r="I320" s="59"/>
      <c r="J320" s="59"/>
    </row>
    <row r="321" spans="1:10" ht="26.25" x14ac:dyDescent="0.25">
      <c r="A321" s="35"/>
      <c r="B321" s="44">
        <v>1</v>
      </c>
      <c r="C321" s="44" t="s">
        <v>148</v>
      </c>
      <c r="D321" s="44">
        <f>VLOOKUP(C321,breakfast,2,FALSE)/100*E321</f>
        <v>1.2</v>
      </c>
      <c r="E321" s="44">
        <v>2</v>
      </c>
      <c r="F321" s="59"/>
      <c r="G321" s="59"/>
      <c r="H321" s="59"/>
      <c r="I321" s="59"/>
      <c r="J321" s="59"/>
    </row>
    <row r="322" spans="1:10" x14ac:dyDescent="0.25">
      <c r="A322" s="35"/>
      <c r="B322" s="44">
        <v>2</v>
      </c>
      <c r="C322" s="44" t="s">
        <v>288</v>
      </c>
      <c r="D322" s="44">
        <f>VLOOKUP(C322,breakfast,2,FALSE)/100*E322</f>
        <v>0</v>
      </c>
      <c r="E322" s="44">
        <v>0</v>
      </c>
      <c r="F322" s="59"/>
      <c r="G322" s="59"/>
      <c r="H322" s="59"/>
      <c r="I322" s="59"/>
      <c r="J322" s="59"/>
    </row>
    <row r="323" spans="1:10" x14ac:dyDescent="0.25">
      <c r="A323" s="35"/>
      <c r="B323" s="44">
        <v>3</v>
      </c>
      <c r="C323" s="44" t="s">
        <v>288</v>
      </c>
      <c r="D323" s="44">
        <f>VLOOKUP(C323,breakfast,2,FALSE)/100*E323</f>
        <v>0</v>
      </c>
      <c r="E323" s="44">
        <v>0</v>
      </c>
      <c r="F323" s="59"/>
      <c r="G323" s="59"/>
      <c r="H323" s="59"/>
      <c r="I323" s="59"/>
      <c r="J323" s="59"/>
    </row>
    <row r="324" spans="1:10" x14ac:dyDescent="0.25">
      <c r="A324" s="35"/>
      <c r="B324" s="44">
        <v>4</v>
      </c>
      <c r="C324" s="44" t="s">
        <v>288</v>
      </c>
      <c r="D324" s="44">
        <f>VLOOKUP(C324,breakfast,2,FALSE)/100*E324</f>
        <v>0</v>
      </c>
      <c r="E324" s="44">
        <v>0</v>
      </c>
      <c r="F324" s="59"/>
      <c r="G324" s="59"/>
      <c r="H324" s="59"/>
      <c r="I324" s="59"/>
      <c r="J324" s="59"/>
    </row>
    <row r="325" spans="1:10" x14ac:dyDescent="0.25">
      <c r="A325" s="35"/>
      <c r="B325" s="59"/>
      <c r="C325" s="60" t="s">
        <v>152</v>
      </c>
      <c r="D325" s="44">
        <f>SUM(D321:D324)</f>
        <v>1.2</v>
      </c>
      <c r="E325" s="59"/>
      <c r="F325" s="59"/>
      <c r="G325" s="64" t="s">
        <v>286</v>
      </c>
      <c r="H325" s="65"/>
      <c r="I325" s="66">
        <f>SUM(D301,I301,D309,I309,D317,I317,D325)</f>
        <v>18.12</v>
      </c>
      <c r="J325" s="59"/>
    </row>
    <row r="326" spans="1:10" x14ac:dyDescent="0.25">
      <c r="A326" s="35"/>
      <c r="B326" s="35"/>
      <c r="C326" s="35"/>
      <c r="D326" s="35"/>
      <c r="E326" s="35"/>
      <c r="F326" s="35"/>
      <c r="G326" s="35"/>
      <c r="H326" s="35"/>
      <c r="I326" s="35"/>
      <c r="J326" s="35"/>
    </row>
    <row r="327" spans="1:10" x14ac:dyDescent="0.25">
      <c r="A327" s="35"/>
      <c r="B327" s="35"/>
      <c r="C327" s="35"/>
      <c r="D327" s="35"/>
      <c r="E327" s="35"/>
      <c r="F327" s="35"/>
      <c r="G327" s="35"/>
      <c r="H327" s="35"/>
      <c r="I327" s="35"/>
      <c r="J327" s="35"/>
    </row>
    <row r="328" spans="1:10" x14ac:dyDescent="0.25">
      <c r="A328" s="35"/>
      <c r="B328" s="35"/>
      <c r="C328" s="35"/>
      <c r="D328" s="35"/>
      <c r="E328" s="35"/>
      <c r="F328" s="35"/>
      <c r="G328" s="35"/>
      <c r="H328" s="35"/>
      <c r="I328" s="35"/>
      <c r="J328" s="35"/>
    </row>
    <row r="329" spans="1:10" x14ac:dyDescent="0.25">
      <c r="A329" s="35"/>
      <c r="B329" s="35"/>
      <c r="C329" s="35"/>
      <c r="D329" s="35"/>
      <c r="E329" s="35"/>
      <c r="F329" s="35"/>
      <c r="G329" s="35"/>
      <c r="H329" s="35"/>
      <c r="I329" s="35"/>
      <c r="J329" s="35"/>
    </row>
    <row r="330" spans="1:10" x14ac:dyDescent="0.25">
      <c r="A330" s="35"/>
      <c r="B330" s="35"/>
      <c r="C330" s="35"/>
      <c r="D330" s="35"/>
      <c r="E330" s="35"/>
      <c r="F330" s="35"/>
      <c r="G330" s="35"/>
      <c r="H330" s="35"/>
      <c r="I330" s="35"/>
      <c r="J330" s="35"/>
    </row>
    <row r="331" spans="1:10" x14ac:dyDescent="0.25">
      <c r="A331" s="35"/>
      <c r="B331" s="35"/>
      <c r="C331" s="35"/>
      <c r="D331" s="35"/>
      <c r="E331" s="35"/>
      <c r="F331" s="35"/>
      <c r="G331" s="35"/>
      <c r="H331" s="35"/>
      <c r="I331" s="35"/>
      <c r="J331" s="35"/>
    </row>
    <row r="332" spans="1:10" x14ac:dyDescent="0.25">
      <c r="A332" s="35"/>
      <c r="B332" s="60" t="s">
        <v>238</v>
      </c>
      <c r="C332" s="59"/>
      <c r="D332" s="59"/>
      <c r="E332" s="61"/>
      <c r="F332" s="61"/>
      <c r="G332" s="60" t="s">
        <v>242</v>
      </c>
      <c r="H332" s="59"/>
      <c r="I332" s="59"/>
      <c r="J332" s="61"/>
    </row>
    <row r="333" spans="1:10" ht="26.25" x14ac:dyDescent="0.25">
      <c r="A333" s="35"/>
      <c r="B333" s="62" t="s">
        <v>151</v>
      </c>
      <c r="C333" s="63"/>
      <c r="D333" s="60" t="s">
        <v>284</v>
      </c>
      <c r="E333" s="60" t="s">
        <v>285</v>
      </c>
      <c r="F333" s="58"/>
      <c r="G333" s="62" t="s">
        <v>151</v>
      </c>
      <c r="H333" s="63"/>
      <c r="I333" s="60" t="s">
        <v>284</v>
      </c>
      <c r="J333" s="60" t="s">
        <v>285</v>
      </c>
    </row>
    <row r="334" spans="1:10" ht="26.25" x14ac:dyDescent="0.25">
      <c r="A334" s="35"/>
      <c r="B334" s="44">
        <v>1</v>
      </c>
      <c r="C334" s="44" t="s">
        <v>146</v>
      </c>
      <c r="D334" s="44">
        <f>VLOOKUP(C334,breakfast,2,FALSE)/100*E334</f>
        <v>0.88</v>
      </c>
      <c r="E334" s="44">
        <v>2</v>
      </c>
      <c r="F334" s="59"/>
      <c r="G334" s="44">
        <v>1</v>
      </c>
      <c r="H334" s="44" t="s">
        <v>147</v>
      </c>
      <c r="I334" s="44">
        <f>VLOOKUP(H334,breakfast,2,FALSE)/100*J334</f>
        <v>1.5</v>
      </c>
      <c r="J334" s="44">
        <v>2</v>
      </c>
    </row>
    <row r="335" spans="1:10" x14ac:dyDescent="0.25">
      <c r="A335" s="35"/>
      <c r="B335" s="44">
        <v>2</v>
      </c>
      <c r="C335" s="44" t="s">
        <v>288</v>
      </c>
      <c r="D335" s="44">
        <f>VLOOKUP(C335,breakfast,2,FALSE)/100*E335</f>
        <v>0</v>
      </c>
      <c r="E335" s="44">
        <v>0</v>
      </c>
      <c r="F335" s="59"/>
      <c r="G335" s="44">
        <v>2</v>
      </c>
      <c r="H335" s="44" t="s">
        <v>288</v>
      </c>
      <c r="I335" s="44">
        <f>VLOOKUP(H335,breakfast,2,FALSE)/100*J335</f>
        <v>0</v>
      </c>
      <c r="J335" s="44">
        <v>0</v>
      </c>
    </row>
    <row r="336" spans="1:10" x14ac:dyDescent="0.25">
      <c r="A336" s="35"/>
      <c r="B336" s="44">
        <v>3</v>
      </c>
      <c r="C336" s="44" t="s">
        <v>288</v>
      </c>
      <c r="D336" s="44">
        <f>VLOOKUP(C336,breakfast,2,FALSE)/100*E336</f>
        <v>0</v>
      </c>
      <c r="E336" s="44">
        <v>0</v>
      </c>
      <c r="F336" s="59"/>
      <c r="G336" s="44">
        <v>3</v>
      </c>
      <c r="H336" s="44" t="s">
        <v>288</v>
      </c>
      <c r="I336" s="44">
        <f>VLOOKUP(H336,breakfast,2,FALSE)/100*J336</f>
        <v>0</v>
      </c>
      <c r="J336" s="44">
        <v>0</v>
      </c>
    </row>
    <row r="337" spans="1:10" x14ac:dyDescent="0.25">
      <c r="A337" s="35"/>
      <c r="B337" s="44">
        <v>4</v>
      </c>
      <c r="C337" s="44" t="s">
        <v>288</v>
      </c>
      <c r="D337" s="44">
        <f>VLOOKUP(C337,breakfast,2,FALSE)/100*E337</f>
        <v>0</v>
      </c>
      <c r="E337" s="44">
        <v>0</v>
      </c>
      <c r="F337" s="59"/>
      <c r="G337" s="44">
        <v>4</v>
      </c>
      <c r="H337" s="44" t="s">
        <v>288</v>
      </c>
      <c r="I337" s="44">
        <f>VLOOKUP(H337,breakfast,2,FALSE)/100*J337</f>
        <v>0</v>
      </c>
      <c r="J337" s="44">
        <v>0</v>
      </c>
    </row>
    <row r="338" spans="1:10" x14ac:dyDescent="0.25">
      <c r="A338" s="35"/>
      <c r="B338" s="59"/>
      <c r="C338" s="60" t="s">
        <v>152</v>
      </c>
      <c r="D338" s="44">
        <f>SUM(D334:D337)</f>
        <v>0.88</v>
      </c>
      <c r="E338" s="59"/>
      <c r="F338" s="59"/>
      <c r="G338" s="59"/>
      <c r="H338" s="60" t="s">
        <v>152</v>
      </c>
      <c r="I338" s="44">
        <f>SUM(I334:I337)</f>
        <v>1.5</v>
      </c>
      <c r="J338" s="59"/>
    </row>
    <row r="339" spans="1:10" x14ac:dyDescent="0.25">
      <c r="A339" s="35"/>
      <c r="B339" s="59"/>
      <c r="C339" s="59"/>
      <c r="D339" s="59"/>
      <c r="E339" s="59"/>
      <c r="F339" s="59"/>
      <c r="G339" s="59"/>
      <c r="H339" s="59"/>
      <c r="I339" s="59"/>
      <c r="J339" s="59"/>
    </row>
    <row r="340" spans="1:10" x14ac:dyDescent="0.25">
      <c r="A340" s="35"/>
      <c r="B340" s="60" t="s">
        <v>239</v>
      </c>
      <c r="C340" s="59"/>
      <c r="D340" s="59"/>
      <c r="E340" s="61"/>
      <c r="F340" s="59"/>
      <c r="G340" s="60" t="s">
        <v>244</v>
      </c>
      <c r="H340" s="59"/>
      <c r="I340" s="59"/>
      <c r="J340" s="61"/>
    </row>
    <row r="341" spans="1:10" ht="26.25" x14ac:dyDescent="0.25">
      <c r="A341" s="35"/>
      <c r="B341" s="62" t="s">
        <v>151</v>
      </c>
      <c r="C341" s="63"/>
      <c r="D341" s="60" t="s">
        <v>284</v>
      </c>
      <c r="E341" s="60" t="s">
        <v>285</v>
      </c>
      <c r="F341" s="59"/>
      <c r="G341" s="62" t="s">
        <v>151</v>
      </c>
      <c r="H341" s="63"/>
      <c r="I341" s="60" t="s">
        <v>284</v>
      </c>
      <c r="J341" s="60" t="s">
        <v>285</v>
      </c>
    </row>
    <row r="342" spans="1:10" ht="26.25" x14ac:dyDescent="0.25">
      <c r="A342" s="35"/>
      <c r="B342" s="44">
        <v>1</v>
      </c>
      <c r="C342" s="44" t="s">
        <v>156</v>
      </c>
      <c r="D342" s="44">
        <f>VLOOKUP(C342,breakfast,2,FALSE)/100*E342</f>
        <v>3.4499999999999997</v>
      </c>
      <c r="E342" s="44">
        <v>3</v>
      </c>
      <c r="F342" s="59"/>
      <c r="G342" s="44">
        <v>1</v>
      </c>
      <c r="H342" s="44" t="s">
        <v>138</v>
      </c>
      <c r="I342" s="44">
        <f>VLOOKUP(H342,breakfast,2,FALSE)/100*J342</f>
        <v>3.09</v>
      </c>
      <c r="J342" s="44">
        <v>3</v>
      </c>
    </row>
    <row r="343" spans="1:10" x14ac:dyDescent="0.25">
      <c r="A343" s="35"/>
      <c r="B343" s="44">
        <v>2</v>
      </c>
      <c r="C343" s="44" t="s">
        <v>145</v>
      </c>
      <c r="D343" s="44">
        <f>VLOOKUP(C343,breakfast,2,FALSE)/100*E343</f>
        <v>0.86</v>
      </c>
      <c r="E343" s="44">
        <v>2</v>
      </c>
      <c r="F343" s="59"/>
      <c r="G343" s="44">
        <v>2</v>
      </c>
      <c r="H343" s="44" t="s">
        <v>288</v>
      </c>
      <c r="I343" s="44">
        <f>VLOOKUP(H343,breakfast,2,FALSE)/100*J343</f>
        <v>0</v>
      </c>
      <c r="J343" s="44">
        <v>0</v>
      </c>
    </row>
    <row r="344" spans="1:10" x14ac:dyDescent="0.25">
      <c r="A344" s="35"/>
      <c r="B344" s="44">
        <v>3</v>
      </c>
      <c r="C344" s="44" t="s">
        <v>288</v>
      </c>
      <c r="D344" s="44">
        <f>VLOOKUP(C344,breakfast,2,FALSE)/100*E344</f>
        <v>0</v>
      </c>
      <c r="E344" s="44">
        <v>0</v>
      </c>
      <c r="F344" s="59"/>
      <c r="G344" s="44">
        <v>3</v>
      </c>
      <c r="H344" s="44" t="s">
        <v>147</v>
      </c>
      <c r="I344" s="44">
        <f>VLOOKUP(H344,breakfast,2,FALSE)/100*J344</f>
        <v>1.5</v>
      </c>
      <c r="J344" s="44">
        <v>2</v>
      </c>
    </row>
    <row r="345" spans="1:10" x14ac:dyDescent="0.25">
      <c r="A345" s="35"/>
      <c r="B345" s="44">
        <v>4</v>
      </c>
      <c r="C345" s="44" t="s">
        <v>288</v>
      </c>
      <c r="D345" s="44">
        <f>VLOOKUP(C345,breakfast,2,FALSE)/100*E345</f>
        <v>0</v>
      </c>
      <c r="E345" s="44">
        <v>0</v>
      </c>
      <c r="F345" s="59"/>
      <c r="G345" s="44">
        <v>4</v>
      </c>
      <c r="H345" s="44" t="s">
        <v>288</v>
      </c>
      <c r="I345" s="44">
        <f>VLOOKUP(H345,breakfast,2,FALSE)/100*J345</f>
        <v>0</v>
      </c>
      <c r="J345" s="44">
        <v>0</v>
      </c>
    </row>
    <row r="346" spans="1:10" x14ac:dyDescent="0.25">
      <c r="A346" s="35"/>
      <c r="B346" s="59"/>
      <c r="C346" s="60" t="s">
        <v>152</v>
      </c>
      <c r="D346" s="44">
        <f>SUM(D342:D345)</f>
        <v>4.3099999999999996</v>
      </c>
      <c r="E346" s="59"/>
      <c r="F346" s="59"/>
      <c r="G346" s="59"/>
      <c r="H346" s="60" t="s">
        <v>152</v>
      </c>
      <c r="I346" s="44">
        <f>SUM(I342:I345)</f>
        <v>4.59</v>
      </c>
      <c r="J346" s="59"/>
    </row>
    <row r="347" spans="1:10" x14ac:dyDescent="0.25">
      <c r="A347" s="35"/>
      <c r="B347" s="59"/>
      <c r="C347" s="59"/>
      <c r="D347" s="59"/>
      <c r="E347" s="59"/>
      <c r="F347" s="59"/>
      <c r="G347" s="59"/>
      <c r="H347" s="59"/>
      <c r="I347" s="59"/>
      <c r="J347" s="59"/>
    </row>
    <row r="348" spans="1:10" x14ac:dyDescent="0.25">
      <c r="A348" s="35"/>
      <c r="B348" s="60" t="s">
        <v>240</v>
      </c>
      <c r="C348" s="59"/>
      <c r="D348" s="59"/>
      <c r="E348" s="61"/>
      <c r="F348" s="59"/>
      <c r="G348" s="60" t="s">
        <v>245</v>
      </c>
      <c r="H348" s="59"/>
      <c r="I348" s="59"/>
      <c r="J348" s="61"/>
    </row>
    <row r="349" spans="1:10" ht="26.25" x14ac:dyDescent="0.25">
      <c r="A349" s="35"/>
      <c r="B349" s="62" t="s">
        <v>151</v>
      </c>
      <c r="C349" s="63"/>
      <c r="D349" s="60" t="s">
        <v>284</v>
      </c>
      <c r="E349" s="60" t="s">
        <v>285</v>
      </c>
      <c r="F349" s="59"/>
      <c r="G349" s="62" t="s">
        <v>151</v>
      </c>
      <c r="H349" s="63"/>
      <c r="I349" s="60" t="s">
        <v>284</v>
      </c>
      <c r="J349" s="60" t="s">
        <v>285</v>
      </c>
    </row>
    <row r="350" spans="1:10" ht="39" x14ac:dyDescent="0.25">
      <c r="A350" s="35"/>
      <c r="B350" s="44">
        <v>1</v>
      </c>
      <c r="C350" s="44" t="s">
        <v>154</v>
      </c>
      <c r="D350" s="44">
        <f>VLOOKUP(C350,breakfast,2,FALSE)/100*E350</f>
        <v>6.93</v>
      </c>
      <c r="E350" s="44">
        <v>3</v>
      </c>
      <c r="F350" s="59"/>
      <c r="G350" s="44">
        <v>1</v>
      </c>
      <c r="H350" s="44" t="s">
        <v>288</v>
      </c>
      <c r="I350" s="44">
        <f>VLOOKUP(H350,breakfast,2,FALSE)/100*J350</f>
        <v>0</v>
      </c>
      <c r="J350" s="44">
        <v>0</v>
      </c>
    </row>
    <row r="351" spans="1:10" ht="39" x14ac:dyDescent="0.25">
      <c r="A351" s="35"/>
      <c r="B351" s="44">
        <v>2</v>
      </c>
      <c r="C351" s="44" t="s">
        <v>149</v>
      </c>
      <c r="D351" s="44">
        <f>VLOOKUP(C351,breakfast,2,FALSE)/100*E351</f>
        <v>0.94</v>
      </c>
      <c r="E351" s="44">
        <v>2</v>
      </c>
      <c r="F351" s="59"/>
      <c r="G351" s="44">
        <v>2</v>
      </c>
      <c r="H351" s="44" t="s">
        <v>288</v>
      </c>
      <c r="I351" s="44">
        <f>VLOOKUP(H351,breakfast,2,FALSE)/100*J351</f>
        <v>0</v>
      </c>
      <c r="J351" s="44">
        <v>0</v>
      </c>
    </row>
    <row r="352" spans="1:10" x14ac:dyDescent="0.25">
      <c r="A352" s="35"/>
      <c r="B352" s="44">
        <v>3</v>
      </c>
      <c r="C352" s="44" t="s">
        <v>288</v>
      </c>
      <c r="D352" s="44">
        <f>VLOOKUP(C352,breakfast,2,FALSE)/100*E352</f>
        <v>0</v>
      </c>
      <c r="E352" s="44">
        <v>0</v>
      </c>
      <c r="F352" s="59"/>
      <c r="G352" s="44">
        <v>3</v>
      </c>
      <c r="H352" s="44" t="s">
        <v>142</v>
      </c>
      <c r="I352" s="44">
        <f>VLOOKUP(H352,breakfast,2,FALSE)/100*J352</f>
        <v>4.47</v>
      </c>
      <c r="J352" s="44">
        <v>3</v>
      </c>
    </row>
    <row r="353" spans="1:10" ht="39" x14ac:dyDescent="0.25">
      <c r="A353" s="35"/>
      <c r="B353" s="44">
        <v>4</v>
      </c>
      <c r="C353" s="44" t="s">
        <v>288</v>
      </c>
      <c r="D353" s="44">
        <f>VLOOKUP(C353,breakfast,2,FALSE)/100*E353</f>
        <v>0</v>
      </c>
      <c r="E353" s="44">
        <v>0</v>
      </c>
      <c r="F353" s="59"/>
      <c r="G353" s="44">
        <v>4</v>
      </c>
      <c r="H353" s="44" t="s">
        <v>155</v>
      </c>
      <c r="I353" s="44">
        <f>VLOOKUP(H353,breakfast,2,FALSE)/100*J353</f>
        <v>0.83</v>
      </c>
      <c r="J353" s="44">
        <v>1</v>
      </c>
    </row>
    <row r="354" spans="1:10" x14ac:dyDescent="0.25">
      <c r="A354" s="35"/>
      <c r="B354" s="59"/>
      <c r="C354" s="60" t="s">
        <v>152</v>
      </c>
      <c r="D354" s="44">
        <f>SUM(D350:D353)</f>
        <v>7.8699999999999992</v>
      </c>
      <c r="E354" s="59"/>
      <c r="F354" s="59"/>
      <c r="G354" s="59"/>
      <c r="H354" s="60" t="s">
        <v>152</v>
      </c>
      <c r="I354" s="44">
        <f>SUM(I350:I353)</f>
        <v>5.3</v>
      </c>
      <c r="J354" s="59"/>
    </row>
    <row r="355" spans="1:10" x14ac:dyDescent="0.25">
      <c r="A355" s="35"/>
      <c r="B355" s="59"/>
      <c r="C355" s="59"/>
      <c r="D355" s="59"/>
      <c r="E355" s="59"/>
      <c r="F355" s="59"/>
      <c r="G355" s="59"/>
      <c r="H355" s="59"/>
      <c r="I355" s="59"/>
      <c r="J355" s="59"/>
    </row>
    <row r="356" spans="1:10" x14ac:dyDescent="0.25">
      <c r="A356" s="35"/>
      <c r="B356" s="60" t="s">
        <v>241</v>
      </c>
      <c r="C356" s="59"/>
      <c r="D356" s="59"/>
      <c r="E356" s="61"/>
      <c r="F356" s="59"/>
      <c r="G356" s="59"/>
      <c r="H356" s="59"/>
      <c r="I356" s="59"/>
      <c r="J356" s="59"/>
    </row>
    <row r="357" spans="1:10" ht="26.25" x14ac:dyDescent="0.25">
      <c r="A357" s="35"/>
      <c r="B357" s="62" t="s">
        <v>151</v>
      </c>
      <c r="C357" s="63"/>
      <c r="D357" s="60" t="s">
        <v>284</v>
      </c>
      <c r="E357" s="60" t="s">
        <v>285</v>
      </c>
      <c r="F357" s="59"/>
      <c r="G357" s="59"/>
      <c r="H357" s="59"/>
      <c r="I357" s="59"/>
      <c r="J357" s="59"/>
    </row>
    <row r="358" spans="1:10" x14ac:dyDescent="0.25">
      <c r="A358" s="35"/>
      <c r="B358" s="44">
        <v>1</v>
      </c>
      <c r="C358" s="44" t="s">
        <v>141</v>
      </c>
      <c r="D358" s="44">
        <f>VLOOKUP(C358,breakfast,2,FALSE)/100*E358</f>
        <v>2.61</v>
      </c>
      <c r="E358" s="44">
        <v>3</v>
      </c>
      <c r="F358" s="59"/>
      <c r="G358" s="59"/>
      <c r="H358" s="59"/>
      <c r="I358" s="59"/>
      <c r="J358" s="59"/>
    </row>
    <row r="359" spans="1:10" x14ac:dyDescent="0.25">
      <c r="A359" s="35"/>
      <c r="B359" s="44">
        <v>2</v>
      </c>
      <c r="C359" s="44" t="s">
        <v>142</v>
      </c>
      <c r="D359" s="44">
        <f>VLOOKUP(C359,breakfast,2,FALSE)/100*E359</f>
        <v>2.98</v>
      </c>
      <c r="E359" s="44">
        <v>2</v>
      </c>
      <c r="F359" s="59"/>
      <c r="G359" s="59"/>
      <c r="H359" s="59"/>
      <c r="I359" s="59"/>
      <c r="J359" s="59"/>
    </row>
    <row r="360" spans="1:10" x14ac:dyDescent="0.25">
      <c r="A360" s="35"/>
      <c r="B360" s="44">
        <v>3</v>
      </c>
      <c r="C360" s="44" t="s">
        <v>288</v>
      </c>
      <c r="D360" s="44">
        <f>VLOOKUP(C360,breakfast,2,FALSE)/100*E360</f>
        <v>0</v>
      </c>
      <c r="E360" s="44">
        <v>0</v>
      </c>
      <c r="F360" s="59"/>
      <c r="G360" s="59"/>
      <c r="H360" s="59"/>
      <c r="I360" s="59"/>
      <c r="J360" s="59"/>
    </row>
    <row r="361" spans="1:10" x14ac:dyDescent="0.25">
      <c r="A361" s="35"/>
      <c r="B361" s="44">
        <v>4</v>
      </c>
      <c r="C361" s="44" t="s">
        <v>288</v>
      </c>
      <c r="D361" s="44">
        <f>VLOOKUP(C361,breakfast,2,FALSE)/100*E361</f>
        <v>0</v>
      </c>
      <c r="E361" s="44">
        <v>0</v>
      </c>
      <c r="F361" s="59"/>
      <c r="G361" s="59"/>
      <c r="H361" s="59"/>
      <c r="I361" s="59"/>
      <c r="J361" s="59"/>
    </row>
    <row r="362" spans="1:10" x14ac:dyDescent="0.25">
      <c r="A362" s="35"/>
      <c r="B362" s="59"/>
      <c r="C362" s="60" t="s">
        <v>152</v>
      </c>
      <c r="D362" s="44">
        <f>SUM(D358:D361)</f>
        <v>5.59</v>
      </c>
      <c r="E362" s="59"/>
      <c r="F362" s="59"/>
      <c r="G362" s="64" t="s">
        <v>286</v>
      </c>
      <c r="H362" s="65"/>
      <c r="I362" s="66">
        <f>SUM(D338,I338,D346,I346,D354,I354,D362)</f>
        <v>30.04</v>
      </c>
      <c r="J362" s="59"/>
    </row>
    <row r="363" spans="1:10" x14ac:dyDescent="0.25">
      <c r="A363" s="35"/>
      <c r="B363" s="35"/>
      <c r="C363" s="35"/>
      <c r="D363" s="35"/>
      <c r="E363" s="35"/>
      <c r="F363" s="35"/>
      <c r="G363" s="35"/>
      <c r="H363" s="35"/>
      <c r="I363" s="35"/>
      <c r="J363" s="35"/>
    </row>
    <row r="364" spans="1:10" x14ac:dyDescent="0.25">
      <c r="A364" s="35"/>
      <c r="B364" s="35"/>
      <c r="C364" s="35"/>
      <c r="D364" s="35"/>
      <c r="E364" s="35"/>
      <c r="F364" s="35"/>
      <c r="G364" s="35"/>
      <c r="H364" s="35"/>
      <c r="I364" s="35"/>
      <c r="J364" s="35"/>
    </row>
    <row r="365" spans="1:10" x14ac:dyDescent="0.25">
      <c r="A365" s="35"/>
      <c r="B365" s="35"/>
      <c r="C365" s="35"/>
      <c r="D365" s="35"/>
      <c r="E365" s="35"/>
      <c r="F365" s="35"/>
      <c r="G365" s="35"/>
      <c r="H365" s="35"/>
      <c r="I365" s="35"/>
      <c r="J365" s="35"/>
    </row>
    <row r="366" spans="1:10" x14ac:dyDescent="0.25">
      <c r="A366" s="35"/>
      <c r="B366" s="35"/>
      <c r="C366" s="35"/>
      <c r="D366" s="35"/>
      <c r="E366" s="35"/>
      <c r="F366" s="35"/>
      <c r="G366" s="35"/>
      <c r="H366" s="35"/>
      <c r="I366" s="35"/>
      <c r="J366" s="35"/>
    </row>
    <row r="367" spans="1:10" x14ac:dyDescent="0.25">
      <c r="A367" s="35"/>
      <c r="B367" s="35"/>
      <c r="C367" s="35"/>
      <c r="D367" s="35"/>
      <c r="E367" s="35"/>
      <c r="F367" s="35"/>
      <c r="G367" s="35"/>
      <c r="H367" s="35"/>
      <c r="I367" s="35"/>
      <c r="J367" s="35"/>
    </row>
    <row r="368" spans="1:10" x14ac:dyDescent="0.25">
      <c r="A368" s="35"/>
      <c r="B368" s="35"/>
      <c r="C368" s="35"/>
      <c r="D368" s="35"/>
      <c r="E368" s="35"/>
      <c r="F368" s="35"/>
      <c r="G368" s="35"/>
      <c r="H368" s="35"/>
      <c r="I368" s="35"/>
      <c r="J368" s="35"/>
    </row>
    <row r="369" spans="1:10" x14ac:dyDescent="0.25">
      <c r="A369" s="35"/>
      <c r="B369" s="35"/>
      <c r="C369" s="35"/>
      <c r="D369" s="35"/>
      <c r="E369" s="35"/>
      <c r="F369" s="35"/>
      <c r="G369" s="35"/>
      <c r="H369" s="35"/>
      <c r="I369" s="35"/>
      <c r="J369" s="35"/>
    </row>
    <row r="370" spans="1:10" x14ac:dyDescent="0.25">
      <c r="A370" s="35"/>
      <c r="B370" s="35"/>
      <c r="C370" s="35"/>
      <c r="D370" s="35"/>
      <c r="E370" s="35"/>
      <c r="F370" s="35"/>
      <c r="G370" s="35"/>
      <c r="H370" s="35"/>
      <c r="I370" s="35"/>
      <c r="J370" s="35"/>
    </row>
    <row r="371" spans="1:10" x14ac:dyDescent="0.25">
      <c r="A371" s="35"/>
      <c r="B371" s="35"/>
      <c r="C371" s="35"/>
      <c r="D371" s="35"/>
      <c r="E371" s="35"/>
      <c r="F371" s="35"/>
      <c r="G371" s="35"/>
      <c r="H371" s="35"/>
      <c r="I371" s="35"/>
      <c r="J371" s="35"/>
    </row>
    <row r="372" spans="1:10" x14ac:dyDescent="0.25">
      <c r="A372" s="35"/>
      <c r="B372" s="35"/>
      <c r="C372" s="35"/>
      <c r="D372" s="35"/>
      <c r="E372" s="35"/>
      <c r="F372" s="35"/>
      <c r="G372" s="35"/>
      <c r="H372" s="35"/>
      <c r="I372" s="35"/>
      <c r="J372" s="35"/>
    </row>
    <row r="373" spans="1:10" x14ac:dyDescent="0.25">
      <c r="A373" s="35"/>
      <c r="B373" s="35"/>
      <c r="C373" s="35"/>
      <c r="D373" s="35"/>
      <c r="E373" s="35"/>
      <c r="F373" s="35"/>
      <c r="G373" s="35"/>
      <c r="H373" s="35"/>
      <c r="I373" s="35"/>
      <c r="J373" s="35"/>
    </row>
    <row r="374" spans="1:10" x14ac:dyDescent="0.25">
      <c r="A374" s="35"/>
      <c r="B374" s="35"/>
      <c r="C374" s="35"/>
      <c r="D374" s="35"/>
      <c r="E374" s="35"/>
      <c r="F374" s="35"/>
      <c r="G374" s="35"/>
      <c r="H374" s="35"/>
      <c r="I374" s="35"/>
      <c r="J374" s="35"/>
    </row>
    <row r="375" spans="1:10" x14ac:dyDescent="0.25">
      <c r="A375" s="35"/>
      <c r="B375" s="35"/>
      <c r="C375" s="35"/>
      <c r="D375" s="35"/>
      <c r="E375" s="35"/>
      <c r="F375" s="35"/>
      <c r="G375" s="35"/>
      <c r="H375" s="35"/>
      <c r="I375" s="35"/>
      <c r="J375" s="35"/>
    </row>
    <row r="376" spans="1:10" x14ac:dyDescent="0.25">
      <c r="A376" s="35"/>
      <c r="B376" s="35"/>
      <c r="C376" s="35"/>
      <c r="D376" s="35"/>
      <c r="E376" s="35"/>
      <c r="F376" s="35"/>
      <c r="G376" s="35"/>
      <c r="H376" s="35"/>
      <c r="I376" s="35"/>
      <c r="J376" s="35"/>
    </row>
    <row r="377" spans="1:10" x14ac:dyDescent="0.25">
      <c r="A377" s="35"/>
      <c r="B377" s="35"/>
      <c r="C377" s="35"/>
      <c r="D377" s="35"/>
      <c r="E377" s="35"/>
      <c r="F377" s="35"/>
      <c r="G377" s="35"/>
      <c r="H377" s="35"/>
      <c r="I377" s="35"/>
      <c r="J377" s="35"/>
    </row>
    <row r="378" spans="1:10" x14ac:dyDescent="0.25">
      <c r="A378" s="35"/>
      <c r="B378" s="35"/>
      <c r="C378" s="35"/>
      <c r="D378" s="35"/>
      <c r="E378" s="35"/>
      <c r="F378" s="35"/>
      <c r="G378" s="35"/>
      <c r="H378" s="35"/>
      <c r="I378" s="35"/>
      <c r="J378" s="35"/>
    </row>
    <row r="379" spans="1:10" x14ac:dyDescent="0.25">
      <c r="A379" s="35"/>
      <c r="B379" s="35"/>
      <c r="C379" s="35"/>
      <c r="D379" s="35"/>
      <c r="E379" s="35"/>
      <c r="F379" s="35"/>
      <c r="G379" s="35"/>
      <c r="H379" s="35"/>
      <c r="I379" s="35"/>
      <c r="J379" s="35"/>
    </row>
  </sheetData>
  <mergeCells count="1">
    <mergeCell ref="L5:M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Information!$J$5:$J$20</xm:f>
          </x14:formula1>
          <xm:sqref>C8:C10 H7:H10</xm:sqref>
        </x14:dataValidation>
        <x14:dataValidation type="list" allowBlank="1" showInputMessage="1" showErrorMessage="1">
          <x14:formula1>
            <xm:f>Information!$J$5:$J$21</xm:f>
          </x14:formula1>
          <xm:sqref>C59:C62 C7 C79:C82 H79:H82 C87:C90 H87:H90 C95:C98 H95:H98 C103:C106 C116:C119 H116:H119 C124:C127 H124:H127 C132:C135 H132:H135 C140:C143 C205:C208 C153:C156 C213:C216 C225:C228 H225:H228 H233:H236 C241:C244 H241:H244 C249:C252 C262:C265 H262:H265 C270:C273 H270:H273 C278:C281 H278:H281 C286:C289 C297:C300 H297:H300 C305:C308 H305:H308 C313:C316 H313:H316 C321:C324 C334:C337 H334:H337 C342:C345 H342:H345 C350:C353 H350:H353 C358:C361 C161:C164 H59:H62 H153:H156 H161:H164 C169:C172 H169:H172 C177:C180 C189:C192 H189:H192 C197:C200 H197:H200 H205:H208 C233:C236 C67:C70 C15:C18 H15:H18 C23:C26 H23:H26 C31:C34 C43:C46 H43:H46 C51:C54 H51:H54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2"/>
  <sheetViews>
    <sheetView topLeftCell="A350" workbookViewId="0">
      <selection activeCell="B354" sqref="B354:D355"/>
    </sheetView>
  </sheetViews>
  <sheetFormatPr defaultRowHeight="15" x14ac:dyDescent="0.25"/>
  <cols>
    <col min="2" max="2" width="11.7109375" customWidth="1"/>
    <col min="3" max="3" width="11.85546875" customWidth="1"/>
    <col min="8" max="8" width="11.140625" customWidth="1"/>
    <col min="13" max="13" width="23.28515625" customWidth="1"/>
    <col min="14" max="14" width="10.140625" customWidth="1"/>
  </cols>
  <sheetData>
    <row r="1" spans="1:14" x14ac:dyDescent="0.25">
      <c r="A1" s="82"/>
      <c r="B1" s="82"/>
      <c r="C1" s="82"/>
      <c r="D1" s="82"/>
      <c r="E1" s="82"/>
      <c r="F1" s="82"/>
      <c r="G1" s="82"/>
      <c r="H1" s="82"/>
      <c r="I1" s="82"/>
      <c r="J1" s="82"/>
      <c r="K1" s="82"/>
    </row>
    <row r="2" spans="1:14" x14ac:dyDescent="0.25">
      <c r="A2" s="82"/>
      <c r="B2" s="82"/>
      <c r="C2" s="82"/>
      <c r="D2" s="82"/>
      <c r="E2" s="82"/>
      <c r="F2" s="82"/>
      <c r="G2" s="82"/>
      <c r="H2" s="82"/>
      <c r="I2" s="82"/>
      <c r="J2" s="82"/>
      <c r="K2" s="82"/>
    </row>
    <row r="3" spans="1:14" x14ac:dyDescent="0.25">
      <c r="A3" s="82"/>
      <c r="B3" s="82"/>
      <c r="C3" s="82"/>
      <c r="D3" s="82"/>
      <c r="E3" s="82"/>
      <c r="F3" s="82"/>
      <c r="G3" s="82"/>
      <c r="H3" s="82"/>
      <c r="I3" s="82"/>
      <c r="J3" s="82"/>
      <c r="K3" s="82"/>
    </row>
    <row r="4" spans="1:14" x14ac:dyDescent="0.25">
      <c r="A4" s="82"/>
      <c r="B4" s="82"/>
      <c r="C4" s="82"/>
      <c r="D4" s="82"/>
      <c r="E4" s="82"/>
      <c r="F4" s="82"/>
      <c r="G4" s="82"/>
      <c r="H4" s="82"/>
      <c r="I4" s="82"/>
      <c r="J4" s="82"/>
      <c r="K4" s="82"/>
    </row>
    <row r="5" spans="1:14" x14ac:dyDescent="0.25">
      <c r="A5" s="82"/>
      <c r="B5" s="82"/>
      <c r="C5" s="82"/>
      <c r="D5" s="82"/>
      <c r="E5" s="82"/>
      <c r="F5" s="82"/>
      <c r="G5" s="82"/>
      <c r="H5" s="82"/>
      <c r="I5" s="82"/>
      <c r="J5" s="82"/>
      <c r="K5" s="82"/>
    </row>
    <row r="6" spans="1:14" x14ac:dyDescent="0.25">
      <c r="A6" s="82"/>
      <c r="B6" s="82"/>
      <c r="C6" s="82"/>
      <c r="D6" s="82"/>
      <c r="E6" s="82"/>
      <c r="F6" s="82"/>
      <c r="G6" s="82"/>
      <c r="H6" s="82"/>
      <c r="I6" s="82"/>
      <c r="J6" s="82"/>
      <c r="K6" s="82"/>
    </row>
    <row r="7" spans="1:14" x14ac:dyDescent="0.25">
      <c r="A7" s="82"/>
      <c r="B7" s="83" t="s">
        <v>238</v>
      </c>
      <c r="C7" s="84"/>
      <c r="D7" s="84"/>
      <c r="E7" s="85"/>
      <c r="F7" s="85"/>
      <c r="G7" s="83" t="s">
        <v>242</v>
      </c>
      <c r="H7" s="84"/>
      <c r="I7" s="84"/>
      <c r="J7" s="85"/>
      <c r="K7" s="82"/>
      <c r="M7" s="140" t="s">
        <v>287</v>
      </c>
      <c r="N7" s="141"/>
    </row>
    <row r="8" spans="1:14" ht="26.25" x14ac:dyDescent="0.25">
      <c r="A8" s="82"/>
      <c r="B8" s="86" t="s">
        <v>151</v>
      </c>
      <c r="C8" s="87"/>
      <c r="D8" s="83" t="s">
        <v>284</v>
      </c>
      <c r="E8" s="83" t="s">
        <v>153</v>
      </c>
      <c r="F8" s="88"/>
      <c r="G8" s="86" t="s">
        <v>151</v>
      </c>
      <c r="H8" s="87"/>
      <c r="I8" s="83" t="s">
        <v>284</v>
      </c>
      <c r="J8" s="83" t="s">
        <v>153</v>
      </c>
      <c r="K8" s="82"/>
      <c r="M8" s="55" t="s">
        <v>151</v>
      </c>
      <c r="N8" s="56" t="s">
        <v>284</v>
      </c>
    </row>
    <row r="9" spans="1:14" x14ac:dyDescent="0.25">
      <c r="A9" s="82"/>
      <c r="B9" s="89">
        <v>1</v>
      </c>
      <c r="C9" s="89" t="s">
        <v>218</v>
      </c>
      <c r="D9" s="90">
        <f>VLOOKUP(C9,other,2,FALSE)/100*E9</f>
        <v>1.54</v>
      </c>
      <c r="E9" s="89">
        <v>2</v>
      </c>
      <c r="F9" s="84"/>
      <c r="G9" s="89">
        <v>1</v>
      </c>
      <c r="H9" s="89" t="s">
        <v>219</v>
      </c>
      <c r="I9" s="89">
        <f>VLOOKUP(H9,other,2,FALSE)/100*J9</f>
        <v>2</v>
      </c>
      <c r="J9" s="89">
        <v>2</v>
      </c>
      <c r="K9" s="82"/>
      <c r="M9" s="54" t="s">
        <v>139</v>
      </c>
      <c r="N9" s="80">
        <v>24</v>
      </c>
    </row>
    <row r="10" spans="1:14" x14ac:dyDescent="0.25">
      <c r="A10" s="82"/>
      <c r="B10" s="89">
        <v>2</v>
      </c>
      <c r="C10" s="89" t="s">
        <v>224</v>
      </c>
      <c r="D10" s="89">
        <f>VLOOKUP(C10,other,2,FALSE)/100*E10</f>
        <v>0.28999999999999998</v>
      </c>
      <c r="E10" s="89">
        <v>1</v>
      </c>
      <c r="F10" s="84"/>
      <c r="G10" s="89">
        <v>2</v>
      </c>
      <c r="H10" s="89" t="s">
        <v>225</v>
      </c>
      <c r="I10" s="89">
        <f>VLOOKUP(H10,other,2,FALSE)/100*J10</f>
        <v>0.32</v>
      </c>
      <c r="J10" s="89">
        <v>1</v>
      </c>
      <c r="K10" s="82"/>
      <c r="M10" s="54" t="s">
        <v>140</v>
      </c>
      <c r="N10" s="80">
        <v>59</v>
      </c>
    </row>
    <row r="11" spans="1:14" x14ac:dyDescent="0.25">
      <c r="A11" s="82"/>
      <c r="B11" s="89">
        <v>3</v>
      </c>
      <c r="C11" s="89" t="s">
        <v>288</v>
      </c>
      <c r="D11" s="89">
        <f>VLOOKUP(C11,other,2,FALSE)/100*E11</f>
        <v>0</v>
      </c>
      <c r="E11" s="89">
        <v>0</v>
      </c>
      <c r="F11" s="84"/>
      <c r="G11" s="89">
        <v>3</v>
      </c>
      <c r="H11" s="89" t="s">
        <v>288</v>
      </c>
      <c r="I11" s="89">
        <f>VLOOKUP(H11,other,2,FALSE)/100*J11</f>
        <v>0</v>
      </c>
      <c r="J11" s="89">
        <v>0</v>
      </c>
      <c r="K11" s="82"/>
      <c r="M11" s="54" t="s">
        <v>141</v>
      </c>
      <c r="N11" s="80">
        <v>87</v>
      </c>
    </row>
    <row r="12" spans="1:14" x14ac:dyDescent="0.25">
      <c r="A12" s="82"/>
      <c r="B12" s="89">
        <v>4</v>
      </c>
      <c r="C12" s="89" t="s">
        <v>288</v>
      </c>
      <c r="D12" s="89">
        <f>VLOOKUP(C12,other,2,FALSE)/100*E12</f>
        <v>0</v>
      </c>
      <c r="E12" s="89">
        <v>0</v>
      </c>
      <c r="F12" s="84"/>
      <c r="G12" s="89">
        <v>4</v>
      </c>
      <c r="H12" s="89" t="s">
        <v>288</v>
      </c>
      <c r="I12" s="89">
        <f>VLOOKUP(H12,other,2,FALSE)/100*J12</f>
        <v>0</v>
      </c>
      <c r="J12" s="89">
        <v>0</v>
      </c>
      <c r="K12" s="82"/>
      <c r="M12" s="54" t="s">
        <v>142</v>
      </c>
      <c r="N12" s="80">
        <v>149</v>
      </c>
    </row>
    <row r="13" spans="1:14" ht="26.25" x14ac:dyDescent="0.25">
      <c r="A13" s="82"/>
      <c r="B13" s="84"/>
      <c r="C13" s="83" t="s">
        <v>152</v>
      </c>
      <c r="D13" s="90">
        <f>SUM(D9:D12)</f>
        <v>1.83</v>
      </c>
      <c r="E13" s="84"/>
      <c r="F13" s="84"/>
      <c r="G13" s="84"/>
      <c r="H13" s="83" t="s">
        <v>152</v>
      </c>
      <c r="I13" s="89">
        <f>SUM(I9:I12)</f>
        <v>2.3199999999999998</v>
      </c>
      <c r="J13" s="84"/>
      <c r="K13" s="82"/>
      <c r="M13" s="54" t="s">
        <v>154</v>
      </c>
      <c r="N13" s="80">
        <v>231</v>
      </c>
    </row>
    <row r="14" spans="1:14" x14ac:dyDescent="0.25">
      <c r="A14" s="82"/>
      <c r="B14" s="84"/>
      <c r="C14" s="84"/>
      <c r="D14" s="84"/>
      <c r="E14" s="84"/>
      <c r="F14" s="84"/>
      <c r="G14" s="84"/>
      <c r="H14" s="84"/>
      <c r="I14" s="84"/>
      <c r="J14" s="84"/>
      <c r="K14" s="82"/>
      <c r="M14" s="54" t="s">
        <v>143</v>
      </c>
      <c r="N14" s="80">
        <v>93</v>
      </c>
    </row>
    <row r="15" spans="1:14" x14ac:dyDescent="0.25">
      <c r="A15" s="82"/>
      <c r="B15" s="83" t="s">
        <v>239</v>
      </c>
      <c r="C15" s="84"/>
      <c r="D15" s="84"/>
      <c r="E15" s="85"/>
      <c r="F15" s="84"/>
      <c r="G15" s="83" t="s">
        <v>244</v>
      </c>
      <c r="H15" s="84"/>
      <c r="I15" s="84"/>
      <c r="J15" s="85"/>
      <c r="K15" s="82"/>
      <c r="M15" s="54" t="s">
        <v>138</v>
      </c>
      <c r="N15" s="80">
        <v>103</v>
      </c>
    </row>
    <row r="16" spans="1:14" ht="26.25" x14ac:dyDescent="0.25">
      <c r="A16" s="82"/>
      <c r="B16" s="86" t="s">
        <v>151</v>
      </c>
      <c r="C16" s="87"/>
      <c r="D16" s="83" t="s">
        <v>284</v>
      </c>
      <c r="E16" s="83" t="s">
        <v>153</v>
      </c>
      <c r="F16" s="84"/>
      <c r="G16" s="86" t="s">
        <v>151</v>
      </c>
      <c r="H16" s="87"/>
      <c r="I16" s="83" t="s">
        <v>284</v>
      </c>
      <c r="J16" s="83" t="s">
        <v>153</v>
      </c>
      <c r="K16" s="82"/>
      <c r="M16" s="54" t="s">
        <v>144</v>
      </c>
      <c r="N16" s="80">
        <v>150</v>
      </c>
    </row>
    <row r="17" spans="1:14" x14ac:dyDescent="0.25">
      <c r="A17" s="82"/>
      <c r="B17" s="89">
        <v>1</v>
      </c>
      <c r="C17" s="89" t="s">
        <v>220</v>
      </c>
      <c r="D17" s="89">
        <f>VLOOKUP(C17,other,2,FALSE)/100*E17</f>
        <v>0.63</v>
      </c>
      <c r="E17" s="89">
        <v>1</v>
      </c>
      <c r="F17" s="84"/>
      <c r="G17" s="89">
        <v>1</v>
      </c>
      <c r="H17" s="89" t="s">
        <v>221</v>
      </c>
      <c r="I17" s="89">
        <f>VLOOKUP(H17,other,2,FALSE)/100*J17</f>
        <v>0.75</v>
      </c>
      <c r="J17" s="89">
        <v>1</v>
      </c>
      <c r="K17" s="82"/>
      <c r="M17" s="54" t="s">
        <v>146</v>
      </c>
      <c r="N17" s="80">
        <v>44</v>
      </c>
    </row>
    <row r="18" spans="1:14" ht="26.25" x14ac:dyDescent="0.25">
      <c r="A18" s="82"/>
      <c r="B18" s="89">
        <v>2</v>
      </c>
      <c r="C18" s="89" t="s">
        <v>226</v>
      </c>
      <c r="D18" s="89">
        <f>VLOOKUP(C18,other,2,FALSE)/100*E18</f>
        <v>0.64</v>
      </c>
      <c r="E18" s="89">
        <v>2</v>
      </c>
      <c r="F18" s="84"/>
      <c r="G18" s="89">
        <v>2</v>
      </c>
      <c r="H18" s="89" t="s">
        <v>227</v>
      </c>
      <c r="I18" s="89">
        <f>VLOOKUP(H18,other,2,FALSE)/100*J18</f>
        <v>0.39</v>
      </c>
      <c r="J18" s="89">
        <v>1</v>
      </c>
      <c r="K18" s="82"/>
      <c r="M18" s="54" t="s">
        <v>148</v>
      </c>
      <c r="N18" s="80">
        <v>60</v>
      </c>
    </row>
    <row r="19" spans="1:14" x14ac:dyDescent="0.25">
      <c r="A19" s="82"/>
      <c r="B19" s="89">
        <v>3</v>
      </c>
      <c r="C19" s="89" t="s">
        <v>288</v>
      </c>
      <c r="D19" s="89">
        <f>VLOOKUP(C19,other,2,FALSE)/100*E19</f>
        <v>0</v>
      </c>
      <c r="E19" s="89">
        <v>0</v>
      </c>
      <c r="F19" s="84"/>
      <c r="G19" s="89">
        <v>3</v>
      </c>
      <c r="H19" s="89" t="s">
        <v>288</v>
      </c>
      <c r="I19" s="89">
        <f>VLOOKUP(H19,other,2,FALSE)/100*J19</f>
        <v>0</v>
      </c>
      <c r="J19" s="89">
        <v>0</v>
      </c>
      <c r="K19" s="82"/>
      <c r="M19" s="54" t="s">
        <v>147</v>
      </c>
      <c r="N19" s="80">
        <v>75</v>
      </c>
    </row>
    <row r="20" spans="1:14" x14ac:dyDescent="0.25">
      <c r="A20" s="82"/>
      <c r="B20" s="89">
        <v>4</v>
      </c>
      <c r="C20" s="89" t="s">
        <v>288</v>
      </c>
      <c r="D20" s="89">
        <f>VLOOKUP(C20,other,2,FALSE)/100*E20</f>
        <v>0</v>
      </c>
      <c r="E20" s="89">
        <v>0</v>
      </c>
      <c r="F20" s="84"/>
      <c r="G20" s="89">
        <v>4</v>
      </c>
      <c r="H20" s="89" t="s">
        <v>288</v>
      </c>
      <c r="I20" s="89">
        <f>VLOOKUP(H20,other,2,FALSE)/100*J20</f>
        <v>0</v>
      </c>
      <c r="J20" s="89">
        <v>0</v>
      </c>
      <c r="K20" s="82"/>
      <c r="M20" s="54" t="s">
        <v>145</v>
      </c>
      <c r="N20" s="80">
        <v>43</v>
      </c>
    </row>
    <row r="21" spans="1:14" x14ac:dyDescent="0.25">
      <c r="A21" s="82"/>
      <c r="B21" s="84"/>
      <c r="C21" s="83" t="s">
        <v>152</v>
      </c>
      <c r="D21" s="89">
        <f>SUM(D17:D20)</f>
        <v>1.27</v>
      </c>
      <c r="E21" s="84"/>
      <c r="F21" s="84"/>
      <c r="G21" s="84"/>
      <c r="H21" s="83" t="s">
        <v>152</v>
      </c>
      <c r="I21" s="89">
        <f>SUM(I17:I20)</f>
        <v>1.1400000000000001</v>
      </c>
      <c r="J21" s="84"/>
      <c r="K21" s="82"/>
      <c r="M21" s="54" t="s">
        <v>150</v>
      </c>
      <c r="N21" s="80">
        <v>100</v>
      </c>
    </row>
    <row r="22" spans="1:14" x14ac:dyDescent="0.25">
      <c r="A22" s="82"/>
      <c r="B22" s="84"/>
      <c r="C22" s="84"/>
      <c r="D22" s="84"/>
      <c r="E22" s="84"/>
      <c r="F22" s="84"/>
      <c r="G22" s="84"/>
      <c r="H22" s="84"/>
      <c r="I22" s="84"/>
      <c r="J22" s="84"/>
      <c r="K22" s="82"/>
      <c r="M22" s="54" t="s">
        <v>155</v>
      </c>
      <c r="N22" s="80">
        <v>83</v>
      </c>
    </row>
    <row r="23" spans="1:14" ht="26.25" x14ac:dyDescent="0.25">
      <c r="A23" s="82"/>
      <c r="B23" s="83" t="s">
        <v>240</v>
      </c>
      <c r="C23" s="84"/>
      <c r="D23" s="84"/>
      <c r="E23" s="85"/>
      <c r="F23" s="84"/>
      <c r="G23" s="83" t="s">
        <v>245</v>
      </c>
      <c r="H23" s="84"/>
      <c r="I23" s="84"/>
      <c r="J23" s="85"/>
      <c r="K23" s="82"/>
      <c r="M23" s="54" t="s">
        <v>149</v>
      </c>
      <c r="N23" s="80">
        <v>47</v>
      </c>
    </row>
    <row r="24" spans="1:14" ht="24.75" customHeight="1" x14ac:dyDescent="0.25">
      <c r="A24" s="82"/>
      <c r="B24" s="86" t="s">
        <v>151</v>
      </c>
      <c r="C24" s="87"/>
      <c r="D24" s="83" t="s">
        <v>284</v>
      </c>
      <c r="E24" s="83" t="s">
        <v>153</v>
      </c>
      <c r="F24" s="84"/>
      <c r="G24" s="86" t="s">
        <v>151</v>
      </c>
      <c r="H24" s="87"/>
      <c r="I24" s="83" t="s">
        <v>284</v>
      </c>
      <c r="J24" s="83" t="s">
        <v>153</v>
      </c>
      <c r="K24" s="82"/>
      <c r="M24" s="69" t="s">
        <v>156</v>
      </c>
      <c r="N24" s="81">
        <v>115</v>
      </c>
    </row>
    <row r="25" spans="1:14" ht="26.25" x14ac:dyDescent="0.25">
      <c r="A25" s="82"/>
      <c r="B25" s="89">
        <v>1</v>
      </c>
      <c r="C25" s="89" t="s">
        <v>222</v>
      </c>
      <c r="D25" s="89">
        <f>VLOOKUP(C25,other,2,FALSE)/100*E25</f>
        <v>1.34</v>
      </c>
      <c r="E25" s="89">
        <v>2</v>
      </c>
      <c r="F25" s="84"/>
      <c r="G25" s="89">
        <v>1</v>
      </c>
      <c r="H25" s="89" t="s">
        <v>223</v>
      </c>
      <c r="I25" s="89">
        <f>VLOOKUP(H25,other,2,FALSE)/100*J25</f>
        <v>1.22</v>
      </c>
      <c r="J25" s="89">
        <v>2</v>
      </c>
      <c r="K25" s="82"/>
      <c r="M25" s="70" t="s">
        <v>218</v>
      </c>
      <c r="N25" s="71">
        <v>77</v>
      </c>
    </row>
    <row r="26" spans="1:14" x14ac:dyDescent="0.25">
      <c r="A26" s="82"/>
      <c r="B26" s="89">
        <v>2</v>
      </c>
      <c r="C26" s="89" t="s">
        <v>224</v>
      </c>
      <c r="D26" s="89">
        <f>VLOOKUP(C26,other,2,FALSE)/100*E26</f>
        <v>0.57999999999999996</v>
      </c>
      <c r="E26" s="89">
        <v>2</v>
      </c>
      <c r="F26" s="84"/>
      <c r="G26" s="89">
        <v>2</v>
      </c>
      <c r="H26" s="89" t="s">
        <v>225</v>
      </c>
      <c r="I26" s="89">
        <f>VLOOKUP(H26,other,2,FALSE)/100*J26</f>
        <v>0.32</v>
      </c>
      <c r="J26" s="89">
        <v>1</v>
      </c>
      <c r="K26" s="82"/>
      <c r="M26" s="70" t="s">
        <v>219</v>
      </c>
      <c r="N26" s="71">
        <v>100</v>
      </c>
    </row>
    <row r="27" spans="1:14" x14ac:dyDescent="0.25">
      <c r="A27" s="82"/>
      <c r="B27" s="89">
        <v>3</v>
      </c>
      <c r="C27" s="89" t="s">
        <v>288</v>
      </c>
      <c r="D27" s="89">
        <f>VLOOKUP(C27,other,2,FALSE)/100*E27</f>
        <v>0</v>
      </c>
      <c r="E27" s="89">
        <v>0</v>
      </c>
      <c r="F27" s="84"/>
      <c r="G27" s="89">
        <v>3</v>
      </c>
      <c r="H27" s="89" t="s">
        <v>288</v>
      </c>
      <c r="I27" s="89">
        <f>VLOOKUP(H27,other,2,FALSE)/100*J27</f>
        <v>0</v>
      </c>
      <c r="J27" s="89">
        <v>0</v>
      </c>
      <c r="K27" s="82"/>
      <c r="M27" s="70" t="s">
        <v>220</v>
      </c>
      <c r="N27" s="71">
        <v>63</v>
      </c>
    </row>
    <row r="28" spans="1:14" x14ac:dyDescent="0.25">
      <c r="A28" s="82"/>
      <c r="B28" s="89">
        <v>4</v>
      </c>
      <c r="C28" s="89" t="s">
        <v>288</v>
      </c>
      <c r="D28" s="89">
        <f>VLOOKUP(C28,other,2,FALSE)/100*E28</f>
        <v>0</v>
      </c>
      <c r="E28" s="89">
        <v>0</v>
      </c>
      <c r="F28" s="84"/>
      <c r="G28" s="89">
        <v>4</v>
      </c>
      <c r="H28" s="89" t="s">
        <v>288</v>
      </c>
      <c r="I28" s="89">
        <f>VLOOKUP(H28,other,2,FALSE)/100*J28</f>
        <v>0</v>
      </c>
      <c r="J28" s="89">
        <v>0</v>
      </c>
      <c r="K28" s="82"/>
      <c r="M28" s="70" t="s">
        <v>221</v>
      </c>
      <c r="N28" s="71">
        <v>75</v>
      </c>
    </row>
    <row r="29" spans="1:14" x14ac:dyDescent="0.25">
      <c r="A29" s="82"/>
      <c r="B29" s="84"/>
      <c r="C29" s="83" t="s">
        <v>152</v>
      </c>
      <c r="D29" s="89">
        <f>SUM(D25:D28)</f>
        <v>1.92</v>
      </c>
      <c r="E29" s="84"/>
      <c r="F29" s="84"/>
      <c r="G29" s="84"/>
      <c r="H29" s="83" t="s">
        <v>152</v>
      </c>
      <c r="I29" s="89">
        <f>SUM(I25:I28)</f>
        <v>1.54</v>
      </c>
      <c r="J29" s="84"/>
      <c r="K29" s="82"/>
      <c r="M29" s="70" t="s">
        <v>222</v>
      </c>
      <c r="N29" s="71">
        <v>67</v>
      </c>
    </row>
    <row r="30" spans="1:14" x14ac:dyDescent="0.25">
      <c r="A30" s="82"/>
      <c r="B30" s="84"/>
      <c r="C30" s="84"/>
      <c r="D30" s="84"/>
      <c r="E30" s="84"/>
      <c r="F30" s="84"/>
      <c r="G30" s="84"/>
      <c r="H30" s="84"/>
      <c r="I30" s="84"/>
      <c r="J30" s="84"/>
      <c r="K30" s="82"/>
      <c r="M30" s="70" t="s">
        <v>223</v>
      </c>
      <c r="N30" s="71">
        <v>61</v>
      </c>
    </row>
    <row r="31" spans="1:14" x14ac:dyDescent="0.25">
      <c r="A31" s="82"/>
      <c r="B31" s="83" t="s">
        <v>241</v>
      </c>
      <c r="C31" s="84"/>
      <c r="D31" s="84"/>
      <c r="E31" s="85"/>
      <c r="F31" s="84"/>
      <c r="G31" s="84"/>
      <c r="H31" s="84"/>
      <c r="I31" s="84"/>
      <c r="J31" s="84"/>
      <c r="K31" s="82"/>
      <c r="M31" s="72" t="s">
        <v>224</v>
      </c>
      <c r="N31" s="71">
        <v>29</v>
      </c>
    </row>
    <row r="32" spans="1:14" ht="29.25" customHeight="1" x14ac:dyDescent="0.25">
      <c r="A32" s="82"/>
      <c r="B32" s="86" t="s">
        <v>151</v>
      </c>
      <c r="C32" s="87"/>
      <c r="D32" s="83" t="s">
        <v>284</v>
      </c>
      <c r="E32" s="83" t="s">
        <v>153</v>
      </c>
      <c r="F32" s="84"/>
      <c r="G32" s="84"/>
      <c r="H32" s="84"/>
      <c r="I32" s="84"/>
      <c r="J32" s="84"/>
      <c r="K32" s="82"/>
      <c r="M32" s="72" t="s">
        <v>225</v>
      </c>
      <c r="N32" s="71">
        <v>32</v>
      </c>
    </row>
    <row r="33" spans="1:14" x14ac:dyDescent="0.25">
      <c r="A33" s="82"/>
      <c r="B33" s="89">
        <v>1</v>
      </c>
      <c r="C33" s="89" t="s">
        <v>218</v>
      </c>
      <c r="D33" s="89">
        <f>VLOOKUP(C33,other,2,FALSE)/100*E33</f>
        <v>1.54</v>
      </c>
      <c r="E33" s="89">
        <v>2</v>
      </c>
      <c r="F33" s="84"/>
      <c r="G33" s="84"/>
      <c r="H33" s="84"/>
      <c r="I33" s="84"/>
      <c r="J33" s="84"/>
      <c r="K33" s="82"/>
      <c r="M33" s="72" t="s">
        <v>226</v>
      </c>
      <c r="N33" s="71">
        <v>32</v>
      </c>
    </row>
    <row r="34" spans="1:14" x14ac:dyDescent="0.25">
      <c r="A34" s="82"/>
      <c r="B34" s="89">
        <v>2</v>
      </c>
      <c r="C34" s="89" t="s">
        <v>219</v>
      </c>
      <c r="D34" s="89">
        <f>VLOOKUP(C34,other,2,FALSE)/100*E34</f>
        <v>2</v>
      </c>
      <c r="E34" s="89">
        <v>2</v>
      </c>
      <c r="F34" s="84"/>
      <c r="G34" s="84"/>
      <c r="H34" s="84"/>
      <c r="I34" s="84"/>
      <c r="J34" s="84"/>
      <c r="K34" s="82"/>
      <c r="M34" s="75" t="s">
        <v>227</v>
      </c>
      <c r="N34" s="76">
        <v>39</v>
      </c>
    </row>
    <row r="35" spans="1:14" x14ac:dyDescent="0.25">
      <c r="A35" s="82"/>
      <c r="B35" s="89">
        <v>3</v>
      </c>
      <c r="C35" s="89" t="s">
        <v>288</v>
      </c>
      <c r="D35" s="89">
        <f>VLOOKUP(C35,other,2,FALSE)/100*E35</f>
        <v>0</v>
      </c>
      <c r="E35" s="89">
        <v>0</v>
      </c>
      <c r="F35" s="84"/>
      <c r="G35" s="84"/>
      <c r="H35" s="84"/>
      <c r="I35" s="84"/>
      <c r="J35" s="84"/>
      <c r="K35" s="82"/>
      <c r="M35" s="77" t="s">
        <v>201</v>
      </c>
      <c r="N35" s="78">
        <v>500</v>
      </c>
    </row>
    <row r="36" spans="1:14" x14ac:dyDescent="0.25">
      <c r="A36" s="82"/>
      <c r="B36" s="89">
        <v>4</v>
      </c>
      <c r="C36" s="89" t="s">
        <v>288</v>
      </c>
      <c r="D36" s="89">
        <f>VLOOKUP(C36,other,2,FALSE)/100*E36</f>
        <v>0</v>
      </c>
      <c r="E36" s="89">
        <v>0</v>
      </c>
      <c r="F36" s="84"/>
      <c r="G36" s="84"/>
      <c r="H36" s="84"/>
      <c r="I36" s="84"/>
      <c r="J36" s="84"/>
      <c r="K36" s="82"/>
      <c r="M36" s="77" t="s">
        <v>202</v>
      </c>
      <c r="N36" s="78">
        <v>275</v>
      </c>
    </row>
    <row r="37" spans="1:14" x14ac:dyDescent="0.25">
      <c r="A37" s="82"/>
      <c r="B37" s="84"/>
      <c r="C37" s="83" t="s">
        <v>152</v>
      </c>
      <c r="D37" s="89">
        <f>SUM(D33:D36)</f>
        <v>3.54</v>
      </c>
      <c r="E37" s="84"/>
      <c r="F37" s="84"/>
      <c r="G37" s="91" t="s">
        <v>286</v>
      </c>
      <c r="H37" s="92"/>
      <c r="I37" s="93">
        <f>SUM(D13,I13,D21,I21,D29,I29,D37)</f>
        <v>13.559999999999999</v>
      </c>
      <c r="J37" s="84"/>
      <c r="K37" s="82"/>
      <c r="M37" s="79" t="s">
        <v>203</v>
      </c>
      <c r="N37" s="78">
        <v>398</v>
      </c>
    </row>
    <row r="38" spans="1:14" x14ac:dyDescent="0.25">
      <c r="A38" s="82"/>
      <c r="B38" s="84"/>
      <c r="C38" s="84"/>
      <c r="D38" s="84"/>
      <c r="E38" s="84"/>
      <c r="F38" s="84"/>
      <c r="G38" s="84"/>
      <c r="H38" s="84"/>
      <c r="I38" s="84"/>
      <c r="J38" s="84"/>
      <c r="K38" s="82"/>
      <c r="M38" s="79" t="s">
        <v>204</v>
      </c>
      <c r="N38" s="78">
        <v>368</v>
      </c>
    </row>
    <row r="39" spans="1:14" x14ac:dyDescent="0.25">
      <c r="A39" s="82"/>
      <c r="B39" s="94"/>
      <c r="C39" s="94"/>
      <c r="D39" s="94"/>
      <c r="E39" s="94"/>
      <c r="F39" s="94"/>
      <c r="G39" s="94"/>
      <c r="H39" s="94"/>
      <c r="I39" s="94"/>
      <c r="J39" s="94"/>
      <c r="K39" s="82"/>
      <c r="M39" s="79" t="s">
        <v>205</v>
      </c>
      <c r="N39" s="78">
        <v>400</v>
      </c>
    </row>
    <row r="40" spans="1:14" x14ac:dyDescent="0.25">
      <c r="A40" s="82"/>
      <c r="B40" s="94"/>
      <c r="C40" s="94"/>
      <c r="D40" s="94"/>
      <c r="E40" s="94"/>
      <c r="F40" s="94"/>
      <c r="G40" s="94"/>
      <c r="H40" s="94"/>
      <c r="I40" s="94"/>
      <c r="J40" s="94"/>
      <c r="K40" s="82"/>
      <c r="M40" s="79" t="s">
        <v>206</v>
      </c>
      <c r="N40" s="78">
        <v>340</v>
      </c>
    </row>
    <row r="41" spans="1:14" x14ac:dyDescent="0.25">
      <c r="A41" s="82"/>
      <c r="B41" s="94"/>
      <c r="C41" s="94"/>
      <c r="D41" s="94"/>
      <c r="E41" s="94"/>
      <c r="F41" s="94"/>
      <c r="G41" s="94"/>
      <c r="H41" s="94"/>
      <c r="I41" s="94"/>
      <c r="J41" s="94"/>
      <c r="K41" s="82"/>
      <c r="M41" s="79" t="s">
        <v>207</v>
      </c>
      <c r="N41" s="78">
        <v>240</v>
      </c>
    </row>
    <row r="42" spans="1:14" x14ac:dyDescent="0.25">
      <c r="A42" s="82"/>
      <c r="B42" s="94"/>
      <c r="C42" s="94"/>
      <c r="D42" s="94"/>
      <c r="E42" s="94"/>
      <c r="F42" s="94"/>
      <c r="G42" s="94"/>
      <c r="H42" s="94"/>
      <c r="I42" s="94"/>
      <c r="J42" s="94"/>
      <c r="K42" s="82"/>
      <c r="M42" s="79" t="s">
        <v>208</v>
      </c>
      <c r="N42" s="78">
        <v>140</v>
      </c>
    </row>
    <row r="43" spans="1:14" x14ac:dyDescent="0.25">
      <c r="A43" s="82"/>
      <c r="B43" s="83" t="s">
        <v>238</v>
      </c>
      <c r="C43" s="84"/>
      <c r="D43" s="84"/>
      <c r="E43" s="85"/>
      <c r="F43" s="85"/>
      <c r="G43" s="83" t="s">
        <v>242</v>
      </c>
      <c r="H43" s="84"/>
      <c r="I43" s="84"/>
      <c r="J43" s="85"/>
      <c r="K43" s="82"/>
      <c r="M43" s="79" t="s">
        <v>209</v>
      </c>
      <c r="N43" s="78">
        <v>330</v>
      </c>
    </row>
    <row r="44" spans="1:14" ht="26.25" x14ac:dyDescent="0.25">
      <c r="A44" s="82"/>
      <c r="B44" s="86" t="s">
        <v>151</v>
      </c>
      <c r="C44" s="87"/>
      <c r="D44" s="83" t="s">
        <v>284</v>
      </c>
      <c r="E44" s="83" t="s">
        <v>153</v>
      </c>
      <c r="F44" s="88"/>
      <c r="G44" s="86" t="s">
        <v>151</v>
      </c>
      <c r="H44" s="87"/>
      <c r="I44" s="83" t="s">
        <v>284</v>
      </c>
      <c r="J44" s="83" t="s">
        <v>153</v>
      </c>
      <c r="K44" s="82"/>
      <c r="M44" s="79" t="s">
        <v>210</v>
      </c>
      <c r="N44" s="78">
        <v>350</v>
      </c>
    </row>
    <row r="45" spans="1:14" ht="26.25" x14ac:dyDescent="0.25">
      <c r="A45" s="82"/>
      <c r="B45" s="89">
        <v>1</v>
      </c>
      <c r="C45" s="89" t="s">
        <v>218</v>
      </c>
      <c r="D45" s="89">
        <f>VLOOKUP(C45,other,2,FALSE)/100*E45</f>
        <v>0.77</v>
      </c>
      <c r="E45" s="89">
        <v>1</v>
      </c>
      <c r="F45" s="84"/>
      <c r="G45" s="89">
        <v>1</v>
      </c>
      <c r="H45" s="89" t="s">
        <v>218</v>
      </c>
      <c r="I45" s="89">
        <f>VLOOKUP(H45,other,2,FALSE)/100*J45</f>
        <v>1.54</v>
      </c>
      <c r="J45" s="89">
        <v>2</v>
      </c>
      <c r="K45" s="82"/>
      <c r="M45" s="79" t="s">
        <v>211</v>
      </c>
      <c r="N45" s="78">
        <v>165</v>
      </c>
    </row>
    <row r="46" spans="1:14" x14ac:dyDescent="0.25">
      <c r="A46" s="82"/>
      <c r="B46" s="89">
        <v>2</v>
      </c>
      <c r="C46" s="89" t="s">
        <v>220</v>
      </c>
      <c r="D46" s="89">
        <f>VLOOKUP(C46,other,2,FALSE)/100*E46</f>
        <v>1.26</v>
      </c>
      <c r="E46" s="89">
        <v>2</v>
      </c>
      <c r="F46" s="84"/>
      <c r="G46" s="89">
        <v>2</v>
      </c>
      <c r="H46" s="89" t="s">
        <v>221</v>
      </c>
      <c r="I46" s="89">
        <f>VLOOKUP(H46,other,2,FALSE)/100*J46</f>
        <v>0.75</v>
      </c>
      <c r="J46" s="89">
        <v>1</v>
      </c>
      <c r="K46" s="82"/>
      <c r="M46" s="79" t="s">
        <v>200</v>
      </c>
      <c r="N46" s="78">
        <v>200</v>
      </c>
    </row>
    <row r="47" spans="1:14" x14ac:dyDescent="0.25">
      <c r="A47" s="82"/>
      <c r="B47" s="89">
        <v>3</v>
      </c>
      <c r="C47" s="89" t="s">
        <v>288</v>
      </c>
      <c r="D47" s="89">
        <f>VLOOKUP(C47,other,2,FALSE)/100*E47</f>
        <v>0</v>
      </c>
      <c r="E47" s="89">
        <v>0</v>
      </c>
      <c r="F47" s="84"/>
      <c r="G47" s="89">
        <v>3</v>
      </c>
      <c r="H47" s="89" t="s">
        <v>288</v>
      </c>
      <c r="I47" s="89">
        <f>VLOOKUP(H47,other,2,FALSE)/100*J47</f>
        <v>0</v>
      </c>
      <c r="J47" s="89">
        <v>0</v>
      </c>
      <c r="K47" s="82"/>
      <c r="M47" s="79" t="s">
        <v>212</v>
      </c>
      <c r="N47" s="78">
        <v>71</v>
      </c>
    </row>
    <row r="48" spans="1:14" x14ac:dyDescent="0.25">
      <c r="A48" s="82"/>
      <c r="B48" s="89">
        <v>4</v>
      </c>
      <c r="C48" s="89" t="s">
        <v>288</v>
      </c>
      <c r="D48" s="89">
        <f>VLOOKUP(C48,other,2,FALSE)/100*E48</f>
        <v>0</v>
      </c>
      <c r="E48" s="89">
        <v>0</v>
      </c>
      <c r="F48" s="84"/>
      <c r="G48" s="89">
        <v>4</v>
      </c>
      <c r="H48" s="89" t="s">
        <v>288</v>
      </c>
      <c r="I48" s="89">
        <f>VLOOKUP(H48,other,2,FALSE)/100*J48</f>
        <v>0</v>
      </c>
      <c r="J48" s="89">
        <v>0</v>
      </c>
      <c r="K48" s="82"/>
      <c r="M48" s="79" t="s">
        <v>213</v>
      </c>
      <c r="N48" s="78">
        <v>20</v>
      </c>
    </row>
    <row r="49" spans="1:14" x14ac:dyDescent="0.25">
      <c r="A49" s="82"/>
      <c r="B49" s="84"/>
      <c r="C49" s="83" t="s">
        <v>152</v>
      </c>
      <c r="D49" s="89">
        <f>SUM(D45:D48)</f>
        <v>2.0300000000000002</v>
      </c>
      <c r="E49" s="84"/>
      <c r="F49" s="84"/>
      <c r="G49" s="84"/>
      <c r="H49" s="83" t="s">
        <v>152</v>
      </c>
      <c r="I49" s="89">
        <f>SUM(I45:I48)</f>
        <v>2.29</v>
      </c>
      <c r="J49" s="84"/>
      <c r="K49" s="82"/>
      <c r="M49" s="79" t="s">
        <v>214</v>
      </c>
      <c r="N49" s="78">
        <v>42</v>
      </c>
    </row>
    <row r="50" spans="1:14" x14ac:dyDescent="0.25">
      <c r="A50" s="82"/>
      <c r="B50" s="84"/>
      <c r="C50" s="84"/>
      <c r="D50" s="84"/>
      <c r="E50" s="84"/>
      <c r="F50" s="84"/>
      <c r="G50" s="84"/>
      <c r="H50" s="84"/>
      <c r="I50" s="84"/>
      <c r="J50" s="84"/>
      <c r="K50" s="82"/>
      <c r="M50" s="79" t="s">
        <v>215</v>
      </c>
      <c r="N50" s="78">
        <v>268</v>
      </c>
    </row>
    <row r="51" spans="1:14" x14ac:dyDescent="0.25">
      <c r="A51" s="82"/>
      <c r="B51" s="83" t="s">
        <v>239</v>
      </c>
      <c r="C51" s="84"/>
      <c r="D51" s="84"/>
      <c r="E51" s="85"/>
      <c r="F51" s="84"/>
      <c r="G51" s="83" t="s">
        <v>244</v>
      </c>
      <c r="H51" s="84"/>
      <c r="I51" s="84"/>
      <c r="J51" s="85"/>
      <c r="K51" s="82"/>
      <c r="M51" s="79" t="s">
        <v>216</v>
      </c>
      <c r="N51" s="78">
        <v>451</v>
      </c>
    </row>
    <row r="52" spans="1:14" ht="26.25" x14ac:dyDescent="0.25">
      <c r="A52" s="82"/>
      <c r="B52" s="86" t="s">
        <v>151</v>
      </c>
      <c r="C52" s="87"/>
      <c r="D52" s="83" t="s">
        <v>284</v>
      </c>
      <c r="E52" s="83" t="s">
        <v>153</v>
      </c>
      <c r="F52" s="84"/>
      <c r="G52" s="86" t="s">
        <v>151</v>
      </c>
      <c r="H52" s="87"/>
      <c r="I52" s="83" t="s">
        <v>284</v>
      </c>
      <c r="J52" s="83" t="s">
        <v>153</v>
      </c>
      <c r="K52" s="82"/>
      <c r="M52" s="79" t="s">
        <v>217</v>
      </c>
      <c r="N52" s="78">
        <v>420</v>
      </c>
    </row>
    <row r="53" spans="1:14" ht="26.25" x14ac:dyDescent="0.25">
      <c r="A53" s="82"/>
      <c r="B53" s="89">
        <v>1</v>
      </c>
      <c r="C53" s="89" t="s">
        <v>218</v>
      </c>
      <c r="D53" s="89">
        <f>VLOOKUP(C53,other,2,FALSE)/100*E53</f>
        <v>0.77</v>
      </c>
      <c r="E53" s="89">
        <v>1</v>
      </c>
      <c r="F53" s="84"/>
      <c r="G53" s="89">
        <v>1</v>
      </c>
      <c r="H53" s="89" t="s">
        <v>218</v>
      </c>
      <c r="I53" s="89">
        <f>VLOOKUP(H53,other,2,FALSE)/100*J53</f>
        <v>0.77</v>
      </c>
      <c r="J53" s="89">
        <v>1</v>
      </c>
      <c r="K53" s="82"/>
    </row>
    <row r="54" spans="1:14" ht="26.25" x14ac:dyDescent="0.25">
      <c r="A54" s="82"/>
      <c r="B54" s="89">
        <v>2</v>
      </c>
      <c r="C54" s="89" t="s">
        <v>222</v>
      </c>
      <c r="D54" s="89">
        <f>VLOOKUP(C54,other,2,FALSE)/100*E54</f>
        <v>0.67</v>
      </c>
      <c r="E54" s="89">
        <v>1</v>
      </c>
      <c r="F54" s="84"/>
      <c r="G54" s="89">
        <v>2</v>
      </c>
      <c r="H54" s="89" t="s">
        <v>225</v>
      </c>
      <c r="I54" s="89">
        <f>VLOOKUP(H54,other,2,FALSE)/100*J54</f>
        <v>0.64</v>
      </c>
      <c r="J54" s="89">
        <v>2</v>
      </c>
      <c r="K54" s="82"/>
    </row>
    <row r="55" spans="1:14" x14ac:dyDescent="0.25">
      <c r="A55" s="82"/>
      <c r="B55" s="89">
        <v>3</v>
      </c>
      <c r="C55" s="89" t="s">
        <v>288</v>
      </c>
      <c r="D55" s="89">
        <f>VLOOKUP(C55,other,2,FALSE)/100*E55</f>
        <v>0</v>
      </c>
      <c r="E55" s="89">
        <v>0</v>
      </c>
      <c r="F55" s="84"/>
      <c r="G55" s="89">
        <v>3</v>
      </c>
      <c r="H55" s="89" t="s">
        <v>288</v>
      </c>
      <c r="I55" s="89">
        <f>VLOOKUP(H55,other,2,FALSE)/100*J55</f>
        <v>0</v>
      </c>
      <c r="J55" s="89">
        <v>0</v>
      </c>
      <c r="K55" s="82"/>
    </row>
    <row r="56" spans="1:14" x14ac:dyDescent="0.25">
      <c r="A56" s="82"/>
      <c r="B56" s="89">
        <v>4</v>
      </c>
      <c r="C56" s="89" t="s">
        <v>288</v>
      </c>
      <c r="D56" s="89">
        <f>VLOOKUP(C56,other,2,FALSE)/100*E56</f>
        <v>0</v>
      </c>
      <c r="E56" s="89">
        <v>0</v>
      </c>
      <c r="F56" s="84"/>
      <c r="G56" s="89">
        <v>4</v>
      </c>
      <c r="H56" s="89" t="s">
        <v>288</v>
      </c>
      <c r="I56" s="89">
        <f>VLOOKUP(H56,other,2,FALSE)/100*J56</f>
        <v>0</v>
      </c>
      <c r="J56" s="89">
        <v>0</v>
      </c>
      <c r="K56" s="82"/>
    </row>
    <row r="57" spans="1:14" x14ac:dyDescent="0.25">
      <c r="A57" s="82"/>
      <c r="B57" s="84"/>
      <c r="C57" s="83" t="s">
        <v>152</v>
      </c>
      <c r="D57" s="89">
        <f>SUM(D53:D56)</f>
        <v>1.44</v>
      </c>
      <c r="E57" s="84"/>
      <c r="F57" s="84"/>
      <c r="G57" s="84"/>
      <c r="H57" s="83" t="s">
        <v>152</v>
      </c>
      <c r="I57" s="89">
        <f>SUM(I53:I56)</f>
        <v>1.4100000000000001</v>
      </c>
      <c r="J57" s="84"/>
      <c r="K57" s="82"/>
    </row>
    <row r="58" spans="1:14" x14ac:dyDescent="0.25">
      <c r="A58" s="82"/>
      <c r="B58" s="84"/>
      <c r="C58" s="84"/>
      <c r="D58" s="84"/>
      <c r="E58" s="84"/>
      <c r="F58" s="84"/>
      <c r="G58" s="84"/>
      <c r="H58" s="84"/>
      <c r="I58" s="84"/>
      <c r="J58" s="84"/>
      <c r="K58" s="82"/>
    </row>
    <row r="59" spans="1:14" x14ac:dyDescent="0.25">
      <c r="A59" s="82"/>
      <c r="B59" s="83" t="s">
        <v>240</v>
      </c>
      <c r="C59" s="84"/>
      <c r="D59" s="84"/>
      <c r="E59" s="85"/>
      <c r="F59" s="84"/>
      <c r="G59" s="83" t="s">
        <v>245</v>
      </c>
      <c r="H59" s="84"/>
      <c r="I59" s="84"/>
      <c r="J59" s="85"/>
      <c r="K59" s="82"/>
    </row>
    <row r="60" spans="1:14" ht="26.25" x14ac:dyDescent="0.25">
      <c r="A60" s="82"/>
      <c r="B60" s="86" t="s">
        <v>151</v>
      </c>
      <c r="C60" s="87"/>
      <c r="D60" s="83" t="s">
        <v>284</v>
      </c>
      <c r="E60" s="83" t="s">
        <v>153</v>
      </c>
      <c r="F60" s="84"/>
      <c r="G60" s="86" t="s">
        <v>151</v>
      </c>
      <c r="H60" s="87"/>
      <c r="I60" s="83" t="s">
        <v>284</v>
      </c>
      <c r="J60" s="83" t="s">
        <v>153</v>
      </c>
      <c r="K60" s="82"/>
    </row>
    <row r="61" spans="1:14" ht="26.25" x14ac:dyDescent="0.25">
      <c r="A61" s="82"/>
      <c r="B61" s="89">
        <v>1</v>
      </c>
      <c r="C61" s="89" t="s">
        <v>218</v>
      </c>
      <c r="D61" s="89">
        <f>VLOOKUP(C61,other,2,FALSE)/100*E61</f>
        <v>1.54</v>
      </c>
      <c r="E61" s="89">
        <v>2</v>
      </c>
      <c r="F61" s="84"/>
      <c r="G61" s="89">
        <v>1</v>
      </c>
      <c r="H61" s="89" t="s">
        <v>218</v>
      </c>
      <c r="I61" s="89">
        <f>VLOOKUP(H61,other,2,FALSE)/100*J61</f>
        <v>0.77</v>
      </c>
      <c r="J61" s="89">
        <v>1</v>
      </c>
      <c r="K61" s="82"/>
    </row>
    <row r="62" spans="1:14" ht="26.25" x14ac:dyDescent="0.25">
      <c r="A62" s="82"/>
      <c r="B62" s="89">
        <v>2</v>
      </c>
      <c r="C62" s="89" t="s">
        <v>226</v>
      </c>
      <c r="D62" s="89">
        <f>VLOOKUP(C62,other,2,FALSE)/100*E62</f>
        <v>0.32</v>
      </c>
      <c r="E62" s="89">
        <v>1</v>
      </c>
      <c r="F62" s="84"/>
      <c r="G62" s="89">
        <v>2</v>
      </c>
      <c r="H62" s="89" t="s">
        <v>227</v>
      </c>
      <c r="I62" s="89">
        <f>VLOOKUP(H62,other,2,FALSE)/100*J62</f>
        <v>0.78</v>
      </c>
      <c r="J62" s="89">
        <v>2</v>
      </c>
      <c r="K62" s="82"/>
    </row>
    <row r="63" spans="1:14" x14ac:dyDescent="0.25">
      <c r="A63" s="82"/>
      <c r="B63" s="89">
        <v>3</v>
      </c>
      <c r="C63" s="89" t="s">
        <v>288</v>
      </c>
      <c r="D63" s="89">
        <f>VLOOKUP(C63,other,2,FALSE)/100*E63</f>
        <v>0</v>
      </c>
      <c r="E63" s="89">
        <v>0</v>
      </c>
      <c r="F63" s="84"/>
      <c r="G63" s="89">
        <v>3</v>
      </c>
      <c r="H63" s="89" t="s">
        <v>288</v>
      </c>
      <c r="I63" s="89">
        <f>VLOOKUP(H63,other,2,FALSE)/100*J63</f>
        <v>0</v>
      </c>
      <c r="J63" s="89">
        <v>0</v>
      </c>
      <c r="K63" s="82"/>
    </row>
    <row r="64" spans="1:14" x14ac:dyDescent="0.25">
      <c r="A64" s="82"/>
      <c r="B64" s="89">
        <v>4</v>
      </c>
      <c r="C64" s="89" t="s">
        <v>288</v>
      </c>
      <c r="D64" s="89">
        <f>VLOOKUP(C64,other,2,FALSE)/100*E64</f>
        <v>0</v>
      </c>
      <c r="E64" s="89">
        <v>0</v>
      </c>
      <c r="F64" s="84"/>
      <c r="G64" s="89">
        <v>4</v>
      </c>
      <c r="H64" s="89" t="s">
        <v>288</v>
      </c>
      <c r="I64" s="89">
        <f>VLOOKUP(H64,other,2,FALSE)/100*J64</f>
        <v>0</v>
      </c>
      <c r="J64" s="89">
        <v>0</v>
      </c>
      <c r="K64" s="82"/>
    </row>
    <row r="65" spans="1:11" x14ac:dyDescent="0.25">
      <c r="A65" s="82"/>
      <c r="B65" s="84"/>
      <c r="C65" s="83" t="s">
        <v>152</v>
      </c>
      <c r="D65" s="89">
        <f>SUM(D61:D64)</f>
        <v>1.86</v>
      </c>
      <c r="E65" s="84"/>
      <c r="F65" s="84"/>
      <c r="G65" s="84"/>
      <c r="H65" s="83" t="s">
        <v>152</v>
      </c>
      <c r="I65" s="89">
        <f>SUM(I61:I64)</f>
        <v>1.55</v>
      </c>
      <c r="J65" s="84"/>
      <c r="K65" s="82"/>
    </row>
    <row r="66" spans="1:11" x14ac:dyDescent="0.25">
      <c r="A66" s="82"/>
      <c r="B66" s="84"/>
      <c r="C66" s="84"/>
      <c r="D66" s="84"/>
      <c r="E66" s="84"/>
      <c r="F66" s="84"/>
      <c r="G66" s="84"/>
      <c r="H66" s="84"/>
      <c r="I66" s="84"/>
      <c r="J66" s="84"/>
      <c r="K66" s="82"/>
    </row>
    <row r="67" spans="1:11" x14ac:dyDescent="0.25">
      <c r="A67" s="82"/>
      <c r="B67" s="83" t="s">
        <v>241</v>
      </c>
      <c r="C67" s="84"/>
      <c r="D67" s="84"/>
      <c r="E67" s="85"/>
      <c r="F67" s="84"/>
      <c r="G67" s="84"/>
      <c r="H67" s="84"/>
      <c r="I67" s="84"/>
      <c r="J67" s="84"/>
      <c r="K67" s="82"/>
    </row>
    <row r="68" spans="1:11" ht="26.25" x14ac:dyDescent="0.25">
      <c r="A68" s="82"/>
      <c r="B68" s="86" t="s">
        <v>151</v>
      </c>
      <c r="C68" s="87"/>
      <c r="D68" s="83" t="s">
        <v>284</v>
      </c>
      <c r="E68" s="83" t="s">
        <v>153</v>
      </c>
      <c r="F68" s="84"/>
      <c r="G68" s="84"/>
      <c r="H68" s="84"/>
      <c r="I68" s="84"/>
      <c r="J68" s="84"/>
      <c r="K68" s="82"/>
    </row>
    <row r="69" spans="1:11" x14ac:dyDescent="0.25">
      <c r="A69" s="82"/>
      <c r="B69" s="89">
        <v>1</v>
      </c>
      <c r="C69" s="89" t="s">
        <v>218</v>
      </c>
      <c r="D69" s="89">
        <f>VLOOKUP(C69,other,2,FALSE)/100*E69</f>
        <v>3.08</v>
      </c>
      <c r="E69" s="89">
        <v>4</v>
      </c>
      <c r="F69" s="84"/>
      <c r="G69" s="84"/>
      <c r="H69" s="84"/>
      <c r="I69" s="84"/>
      <c r="J69" s="84"/>
      <c r="K69" s="82"/>
    </row>
    <row r="70" spans="1:11" x14ac:dyDescent="0.25">
      <c r="A70" s="82"/>
      <c r="B70" s="89">
        <v>2</v>
      </c>
      <c r="C70" s="89" t="s">
        <v>288</v>
      </c>
      <c r="D70" s="89">
        <f>VLOOKUP(C70,other,2,FALSE)/100*E70</f>
        <v>0</v>
      </c>
      <c r="E70" s="89">
        <v>0</v>
      </c>
      <c r="F70" s="84"/>
      <c r="G70" s="84"/>
      <c r="H70" s="84"/>
      <c r="I70" s="84"/>
      <c r="J70" s="84"/>
      <c r="K70" s="82"/>
    </row>
    <row r="71" spans="1:11" x14ac:dyDescent="0.25">
      <c r="A71" s="82"/>
      <c r="B71" s="89">
        <v>3</v>
      </c>
      <c r="C71" s="89" t="s">
        <v>288</v>
      </c>
      <c r="D71" s="89">
        <f>VLOOKUP(C71,other,2,FALSE)/100*E71</f>
        <v>0</v>
      </c>
      <c r="E71" s="89">
        <v>0</v>
      </c>
      <c r="F71" s="84"/>
      <c r="G71" s="84"/>
      <c r="H71" s="84"/>
      <c r="I71" s="84"/>
      <c r="J71" s="84"/>
      <c r="K71" s="82"/>
    </row>
    <row r="72" spans="1:11" x14ac:dyDescent="0.25">
      <c r="A72" s="82"/>
      <c r="B72" s="89">
        <v>4</v>
      </c>
      <c r="C72" s="89" t="s">
        <v>288</v>
      </c>
      <c r="D72" s="89">
        <f>VLOOKUP(C72,other,2,FALSE)/100*E72</f>
        <v>0</v>
      </c>
      <c r="E72" s="89">
        <v>0</v>
      </c>
      <c r="F72" s="84"/>
      <c r="G72" s="84"/>
      <c r="H72" s="84"/>
      <c r="I72" s="84"/>
      <c r="J72" s="84"/>
      <c r="K72" s="82"/>
    </row>
    <row r="73" spans="1:11" x14ac:dyDescent="0.25">
      <c r="A73" s="82"/>
      <c r="B73" s="84"/>
      <c r="C73" s="83" t="s">
        <v>152</v>
      </c>
      <c r="D73" s="89">
        <f>SUM(D69:D72)</f>
        <v>3.08</v>
      </c>
      <c r="E73" s="84"/>
      <c r="F73" s="84"/>
      <c r="G73" s="91" t="s">
        <v>286</v>
      </c>
      <c r="H73" s="92"/>
      <c r="I73" s="93">
        <f>SUM(D49,I49,D57,I57,D65,I66,D73)</f>
        <v>12.11</v>
      </c>
      <c r="J73" s="84"/>
      <c r="K73" s="82"/>
    </row>
    <row r="74" spans="1:11" x14ac:dyDescent="0.25">
      <c r="A74" s="82"/>
      <c r="B74" s="94"/>
      <c r="C74" s="94"/>
      <c r="D74" s="94"/>
      <c r="E74" s="94"/>
      <c r="F74" s="94"/>
      <c r="G74" s="94"/>
      <c r="H74" s="94"/>
      <c r="I74" s="94"/>
      <c r="J74" s="94"/>
      <c r="K74" s="82"/>
    </row>
    <row r="75" spans="1:11" x14ac:dyDescent="0.25">
      <c r="A75" s="82"/>
      <c r="B75" s="94"/>
      <c r="C75" s="94"/>
      <c r="D75" s="94"/>
      <c r="E75" s="94"/>
      <c r="F75" s="94"/>
      <c r="G75" s="94"/>
      <c r="H75" s="94"/>
      <c r="I75" s="94"/>
      <c r="J75" s="94"/>
      <c r="K75" s="82"/>
    </row>
    <row r="76" spans="1:11" x14ac:dyDescent="0.25">
      <c r="A76" s="82"/>
      <c r="B76" s="94"/>
      <c r="C76" s="94"/>
      <c r="D76" s="94"/>
      <c r="E76" s="94"/>
      <c r="F76" s="94"/>
      <c r="G76" s="94"/>
      <c r="H76" s="94"/>
      <c r="I76" s="94"/>
      <c r="J76" s="94"/>
      <c r="K76" s="82"/>
    </row>
    <row r="77" spans="1:11" x14ac:dyDescent="0.25">
      <c r="A77" s="82"/>
      <c r="B77" s="94"/>
      <c r="C77" s="94"/>
      <c r="D77" s="94"/>
      <c r="E77" s="94"/>
      <c r="F77" s="94"/>
      <c r="G77" s="94"/>
      <c r="H77" s="94"/>
      <c r="I77" s="94"/>
      <c r="J77" s="94"/>
      <c r="K77" s="82"/>
    </row>
    <row r="78" spans="1:11" x14ac:dyDescent="0.25">
      <c r="A78" s="82"/>
      <c r="B78" s="94"/>
      <c r="C78" s="94"/>
      <c r="D78" s="94"/>
      <c r="E78" s="94"/>
      <c r="F78" s="94"/>
      <c r="G78" s="94"/>
      <c r="H78" s="94"/>
      <c r="I78" s="94"/>
      <c r="J78" s="94"/>
      <c r="K78" s="82"/>
    </row>
    <row r="79" spans="1:11" x14ac:dyDescent="0.25">
      <c r="A79" s="82"/>
      <c r="B79" s="94"/>
      <c r="C79" s="94"/>
      <c r="D79" s="94"/>
      <c r="E79" s="94"/>
      <c r="F79" s="94"/>
      <c r="G79" s="94"/>
      <c r="H79" s="94"/>
      <c r="I79" s="94"/>
      <c r="J79" s="94"/>
      <c r="K79" s="82"/>
    </row>
    <row r="80" spans="1:11" x14ac:dyDescent="0.25">
      <c r="A80" s="82"/>
      <c r="B80" s="83" t="s">
        <v>238</v>
      </c>
      <c r="C80" s="84"/>
      <c r="D80" s="84"/>
      <c r="E80" s="85"/>
      <c r="F80" s="85"/>
      <c r="G80" s="83" t="s">
        <v>242</v>
      </c>
      <c r="H80" s="84"/>
      <c r="I80" s="84"/>
      <c r="J80" s="85"/>
      <c r="K80" s="82"/>
    </row>
    <row r="81" spans="1:11" ht="26.25" x14ac:dyDescent="0.25">
      <c r="A81" s="82"/>
      <c r="B81" s="86" t="s">
        <v>151</v>
      </c>
      <c r="C81" s="87"/>
      <c r="D81" s="83" t="s">
        <v>284</v>
      </c>
      <c r="E81" s="83" t="s">
        <v>153</v>
      </c>
      <c r="F81" s="88"/>
      <c r="G81" s="86" t="s">
        <v>151</v>
      </c>
      <c r="H81" s="87"/>
      <c r="I81" s="83" t="s">
        <v>284</v>
      </c>
      <c r="J81" s="83" t="s">
        <v>153</v>
      </c>
      <c r="K81" s="82"/>
    </row>
    <row r="82" spans="1:11" x14ac:dyDescent="0.25">
      <c r="A82" s="82"/>
      <c r="B82" s="89">
        <v>1</v>
      </c>
      <c r="C82" s="89" t="s">
        <v>219</v>
      </c>
      <c r="D82" s="89">
        <f>VLOOKUP(C82,other,2,FALSE)/100*E82</f>
        <v>2</v>
      </c>
      <c r="E82" s="89">
        <v>2</v>
      </c>
      <c r="F82" s="84"/>
      <c r="G82" s="89">
        <v>1</v>
      </c>
      <c r="H82" s="89" t="s">
        <v>219</v>
      </c>
      <c r="I82" s="89">
        <f>VLOOKUP(H82,other,2,FALSE)/100*J82</f>
        <v>2</v>
      </c>
      <c r="J82" s="89">
        <v>2</v>
      </c>
      <c r="K82" s="82"/>
    </row>
    <row r="83" spans="1:11" ht="26.25" x14ac:dyDescent="0.25">
      <c r="A83" s="82"/>
      <c r="B83" s="89">
        <v>2</v>
      </c>
      <c r="C83" s="89" t="s">
        <v>223</v>
      </c>
      <c r="D83" s="89">
        <f>VLOOKUP(C83,other,2,FALSE)/100*E83</f>
        <v>1.83</v>
      </c>
      <c r="E83" s="89">
        <v>3</v>
      </c>
      <c r="F83" s="84"/>
      <c r="G83" s="89">
        <v>2</v>
      </c>
      <c r="H83" s="89" t="s">
        <v>221</v>
      </c>
      <c r="I83" s="89">
        <f>VLOOKUP(H83,other,2,FALSE)/100*J83</f>
        <v>3</v>
      </c>
      <c r="J83" s="89">
        <v>4</v>
      </c>
      <c r="K83" s="82"/>
    </row>
    <row r="84" spans="1:11" x14ac:dyDescent="0.25">
      <c r="A84" s="82"/>
      <c r="B84" s="89">
        <v>3</v>
      </c>
      <c r="C84" s="89" t="s">
        <v>288</v>
      </c>
      <c r="D84" s="89">
        <f>VLOOKUP(C84,other,2,FALSE)/100*E84</f>
        <v>0</v>
      </c>
      <c r="E84" s="89">
        <v>0</v>
      </c>
      <c r="F84" s="84"/>
      <c r="G84" s="89">
        <v>3</v>
      </c>
      <c r="H84" s="89" t="s">
        <v>288</v>
      </c>
      <c r="I84" s="89">
        <f>VLOOKUP(H84,other,2,FALSE)/100*J84</f>
        <v>0</v>
      </c>
      <c r="J84" s="89">
        <v>0</v>
      </c>
      <c r="K84" s="82"/>
    </row>
    <row r="85" spans="1:11" x14ac:dyDescent="0.25">
      <c r="A85" s="82"/>
      <c r="B85" s="89">
        <v>4</v>
      </c>
      <c r="C85" s="89" t="s">
        <v>288</v>
      </c>
      <c r="D85" s="89">
        <f>VLOOKUP(C85,other,2,FALSE)/100*E85</f>
        <v>0</v>
      </c>
      <c r="E85" s="89">
        <v>0</v>
      </c>
      <c r="F85" s="84"/>
      <c r="G85" s="89">
        <v>4</v>
      </c>
      <c r="H85" s="89" t="s">
        <v>288</v>
      </c>
      <c r="I85" s="89">
        <f>VLOOKUP(H85,other,2,FALSE)/100*J85</f>
        <v>0</v>
      </c>
      <c r="J85" s="89">
        <v>0</v>
      </c>
      <c r="K85" s="82"/>
    </row>
    <row r="86" spans="1:11" x14ac:dyDescent="0.25">
      <c r="A86" s="82"/>
      <c r="B86" s="84"/>
      <c r="C86" s="83" t="s">
        <v>152</v>
      </c>
      <c r="D86" s="89">
        <f>SUM(D82:D85)</f>
        <v>3.83</v>
      </c>
      <c r="E86" s="84"/>
      <c r="F86" s="84"/>
      <c r="G86" s="84"/>
      <c r="H86" s="83" t="s">
        <v>152</v>
      </c>
      <c r="I86" s="89">
        <f>SUM(I82:I85)</f>
        <v>5</v>
      </c>
      <c r="J86" s="84"/>
      <c r="K86" s="82"/>
    </row>
    <row r="87" spans="1:11" x14ac:dyDescent="0.25">
      <c r="A87" s="82"/>
      <c r="B87" s="84"/>
      <c r="C87" s="84"/>
      <c r="D87" s="84"/>
      <c r="E87" s="84"/>
      <c r="F87" s="84"/>
      <c r="G87" s="84"/>
      <c r="H87" s="84"/>
      <c r="I87" s="84"/>
      <c r="J87" s="84"/>
      <c r="K87" s="82"/>
    </row>
    <row r="88" spans="1:11" x14ac:dyDescent="0.25">
      <c r="A88" s="82"/>
      <c r="B88" s="83" t="s">
        <v>239</v>
      </c>
      <c r="C88" s="84"/>
      <c r="D88" s="84"/>
      <c r="E88" s="85"/>
      <c r="F88" s="84"/>
      <c r="G88" s="83" t="s">
        <v>244</v>
      </c>
      <c r="H88" s="84"/>
      <c r="I88" s="84"/>
      <c r="J88" s="85"/>
      <c r="K88" s="82"/>
    </row>
    <row r="89" spans="1:11" ht="26.25" x14ac:dyDescent="0.25">
      <c r="A89" s="82"/>
      <c r="B89" s="86" t="s">
        <v>151</v>
      </c>
      <c r="C89" s="87"/>
      <c r="D89" s="83" t="s">
        <v>284</v>
      </c>
      <c r="E89" s="83" t="s">
        <v>153</v>
      </c>
      <c r="F89" s="84"/>
      <c r="G89" s="86" t="s">
        <v>151</v>
      </c>
      <c r="H89" s="87"/>
      <c r="I89" s="83" t="s">
        <v>284</v>
      </c>
      <c r="J89" s="83" t="s">
        <v>153</v>
      </c>
      <c r="K89" s="82"/>
    </row>
    <row r="90" spans="1:11" x14ac:dyDescent="0.25">
      <c r="A90" s="82"/>
      <c r="B90" s="89">
        <v>1</v>
      </c>
      <c r="C90" s="89" t="s">
        <v>219</v>
      </c>
      <c r="D90" s="89">
        <f>VLOOKUP(C90,other,2,FALSE)/100*E90</f>
        <v>1</v>
      </c>
      <c r="E90" s="89">
        <v>1</v>
      </c>
      <c r="F90" s="84"/>
      <c r="G90" s="89">
        <v>1</v>
      </c>
      <c r="H90" s="89" t="s">
        <v>219</v>
      </c>
      <c r="I90" s="89">
        <f>VLOOKUP(H90,other,2,FALSE)/100*J90</f>
        <v>1</v>
      </c>
      <c r="J90" s="89">
        <v>1</v>
      </c>
      <c r="K90" s="82"/>
    </row>
    <row r="91" spans="1:11" x14ac:dyDescent="0.25">
      <c r="A91" s="82"/>
      <c r="B91" s="89">
        <v>2</v>
      </c>
      <c r="C91" s="89" t="s">
        <v>220</v>
      </c>
      <c r="D91" s="89">
        <f>VLOOKUP(C91,other,2,FALSE)/100*E91</f>
        <v>1.8900000000000001</v>
      </c>
      <c r="E91" s="89">
        <v>3</v>
      </c>
      <c r="F91" s="84"/>
      <c r="G91" s="89">
        <v>2</v>
      </c>
      <c r="H91" s="89" t="s">
        <v>224</v>
      </c>
      <c r="I91" s="89">
        <f>VLOOKUP(H91,other,2,FALSE)/100*J91</f>
        <v>0.57999999999999996</v>
      </c>
      <c r="J91" s="89">
        <v>2</v>
      </c>
      <c r="K91" s="82"/>
    </row>
    <row r="92" spans="1:11" x14ac:dyDescent="0.25">
      <c r="A92" s="82"/>
      <c r="B92" s="89">
        <v>3</v>
      </c>
      <c r="C92" s="89" t="s">
        <v>288</v>
      </c>
      <c r="D92" s="89">
        <f>VLOOKUP(C92,other,2,FALSE)/100*E92</f>
        <v>0</v>
      </c>
      <c r="E92" s="89">
        <v>0</v>
      </c>
      <c r="F92" s="84"/>
      <c r="G92" s="89">
        <v>3</v>
      </c>
      <c r="H92" s="89" t="s">
        <v>288</v>
      </c>
      <c r="I92" s="89">
        <f>VLOOKUP(H92,other,2,FALSE)/100*J92</f>
        <v>0</v>
      </c>
      <c r="J92" s="89"/>
      <c r="K92" s="82"/>
    </row>
    <row r="93" spans="1:11" x14ac:dyDescent="0.25">
      <c r="A93" s="82"/>
      <c r="B93" s="89">
        <v>4</v>
      </c>
      <c r="C93" s="89" t="s">
        <v>288</v>
      </c>
      <c r="D93" s="89">
        <f>VLOOKUP(C93,other,2,FALSE)/100*E93</f>
        <v>0</v>
      </c>
      <c r="E93" s="89">
        <v>0</v>
      </c>
      <c r="F93" s="84"/>
      <c r="G93" s="89">
        <v>4</v>
      </c>
      <c r="H93" s="89" t="s">
        <v>288</v>
      </c>
      <c r="I93" s="89">
        <f>VLOOKUP(H93,other,2,FALSE)/100*J93</f>
        <v>0</v>
      </c>
      <c r="J93" s="89"/>
      <c r="K93" s="82"/>
    </row>
    <row r="94" spans="1:11" x14ac:dyDescent="0.25">
      <c r="A94" s="82"/>
      <c r="B94" s="84"/>
      <c r="C94" s="83" t="s">
        <v>152</v>
      </c>
      <c r="D94" s="89">
        <f>SUM(D90:D93)</f>
        <v>2.89</v>
      </c>
      <c r="E94" s="84"/>
      <c r="F94" s="84"/>
      <c r="G94" s="84"/>
      <c r="H94" s="83" t="s">
        <v>152</v>
      </c>
      <c r="I94" s="89">
        <f>SUM(I90:I93)</f>
        <v>1.58</v>
      </c>
      <c r="J94" s="84"/>
      <c r="K94" s="82"/>
    </row>
    <row r="95" spans="1:11" x14ac:dyDescent="0.25">
      <c r="A95" s="82"/>
      <c r="B95" s="84"/>
      <c r="C95" s="84"/>
      <c r="D95" s="84"/>
      <c r="E95" s="84"/>
      <c r="F95" s="84"/>
      <c r="G95" s="84"/>
      <c r="H95" s="84"/>
      <c r="I95" s="84"/>
      <c r="J95" s="84"/>
      <c r="K95" s="82"/>
    </row>
    <row r="96" spans="1:11" x14ac:dyDescent="0.25">
      <c r="A96" s="82"/>
      <c r="B96" s="83" t="s">
        <v>240</v>
      </c>
      <c r="C96" s="84"/>
      <c r="D96" s="84"/>
      <c r="E96" s="85"/>
      <c r="F96" s="84"/>
      <c r="G96" s="83" t="s">
        <v>245</v>
      </c>
      <c r="H96" s="84"/>
      <c r="I96" s="84"/>
      <c r="J96" s="85"/>
      <c r="K96" s="82"/>
    </row>
    <row r="97" spans="1:11" ht="26.25" x14ac:dyDescent="0.25">
      <c r="A97" s="82"/>
      <c r="B97" s="86" t="s">
        <v>151</v>
      </c>
      <c r="C97" s="87"/>
      <c r="D97" s="83" t="s">
        <v>284</v>
      </c>
      <c r="E97" s="83" t="s">
        <v>153</v>
      </c>
      <c r="F97" s="84"/>
      <c r="G97" s="86" t="s">
        <v>151</v>
      </c>
      <c r="H97" s="87"/>
      <c r="I97" s="83" t="s">
        <v>284</v>
      </c>
      <c r="J97" s="83" t="s">
        <v>153</v>
      </c>
      <c r="K97" s="82"/>
    </row>
    <row r="98" spans="1:11" x14ac:dyDescent="0.25">
      <c r="A98" s="82"/>
      <c r="B98" s="89">
        <v>1</v>
      </c>
      <c r="C98" s="89" t="s">
        <v>219</v>
      </c>
      <c r="D98" s="89">
        <f>VLOOKUP(C98,other,2,FALSE)/100*E98</f>
        <v>1</v>
      </c>
      <c r="E98" s="89">
        <v>1</v>
      </c>
      <c r="F98" s="84"/>
      <c r="G98" s="89">
        <v>1</v>
      </c>
      <c r="H98" s="89" t="s">
        <v>219</v>
      </c>
      <c r="I98" s="89">
        <f>VLOOKUP(H98,other,2,FALSE)/100*J98</f>
        <v>2</v>
      </c>
      <c r="J98" s="89">
        <v>2</v>
      </c>
      <c r="K98" s="82"/>
    </row>
    <row r="99" spans="1:11" ht="26.25" x14ac:dyDescent="0.25">
      <c r="A99" s="82"/>
      <c r="B99" s="89">
        <v>2</v>
      </c>
      <c r="C99" s="89" t="s">
        <v>226</v>
      </c>
      <c r="D99" s="89">
        <f>VLOOKUP(C99,other,2,FALSE)/100*E99</f>
        <v>0.96</v>
      </c>
      <c r="E99" s="89">
        <v>3</v>
      </c>
      <c r="F99" s="84"/>
      <c r="G99" s="89">
        <v>2</v>
      </c>
      <c r="H99" s="89" t="s">
        <v>227</v>
      </c>
      <c r="I99" s="89">
        <f>VLOOKUP(H99,other,2,FALSE)/100*J99</f>
        <v>1.56</v>
      </c>
      <c r="J99" s="89">
        <v>4</v>
      </c>
      <c r="K99" s="82"/>
    </row>
    <row r="100" spans="1:11" x14ac:dyDescent="0.25">
      <c r="A100" s="82"/>
      <c r="B100" s="89">
        <v>3</v>
      </c>
      <c r="C100" s="89" t="s">
        <v>288</v>
      </c>
      <c r="D100" s="89">
        <f>VLOOKUP(C100,other,2,FALSE)/100*E100</f>
        <v>0</v>
      </c>
      <c r="E100" s="89">
        <v>0</v>
      </c>
      <c r="F100" s="84"/>
      <c r="G100" s="89">
        <v>3</v>
      </c>
      <c r="H100" s="89" t="s">
        <v>288</v>
      </c>
      <c r="I100" s="89">
        <f>VLOOKUP(H100,other,2,FALSE)/100*J100</f>
        <v>0</v>
      </c>
      <c r="J100" s="89">
        <v>0</v>
      </c>
      <c r="K100" s="82"/>
    </row>
    <row r="101" spans="1:11" x14ac:dyDescent="0.25">
      <c r="A101" s="82"/>
      <c r="B101" s="89">
        <v>4</v>
      </c>
      <c r="C101" s="89" t="s">
        <v>288</v>
      </c>
      <c r="D101" s="89">
        <f>VLOOKUP(C101,other,2,FALSE)/100*E101</f>
        <v>0</v>
      </c>
      <c r="E101" s="89">
        <v>0</v>
      </c>
      <c r="F101" s="84"/>
      <c r="G101" s="89">
        <v>4</v>
      </c>
      <c r="H101" s="89" t="s">
        <v>288</v>
      </c>
      <c r="I101" s="89">
        <f>VLOOKUP(H101,other,2,FALSE)/100*J101</f>
        <v>0</v>
      </c>
      <c r="J101" s="89">
        <v>0</v>
      </c>
      <c r="K101" s="82"/>
    </row>
    <row r="102" spans="1:11" x14ac:dyDescent="0.25">
      <c r="A102" s="82"/>
      <c r="B102" s="84"/>
      <c r="C102" s="83" t="s">
        <v>152</v>
      </c>
      <c r="D102" s="89">
        <f>SUM(D98:D101)</f>
        <v>1.96</v>
      </c>
      <c r="E102" s="84"/>
      <c r="F102" s="84"/>
      <c r="G102" s="84"/>
      <c r="H102" s="83" t="s">
        <v>152</v>
      </c>
      <c r="I102" s="89">
        <f>SUM(I98:I101)</f>
        <v>3.56</v>
      </c>
      <c r="J102" s="84"/>
      <c r="K102" s="82"/>
    </row>
    <row r="103" spans="1:11" x14ac:dyDescent="0.25">
      <c r="A103" s="82"/>
      <c r="B103" s="84"/>
      <c r="C103" s="84"/>
      <c r="D103" s="84"/>
      <c r="E103" s="84"/>
      <c r="F103" s="84"/>
      <c r="G103" s="84"/>
      <c r="H103" s="84"/>
      <c r="I103" s="84"/>
      <c r="J103" s="84"/>
      <c r="K103" s="82"/>
    </row>
    <row r="104" spans="1:11" x14ac:dyDescent="0.25">
      <c r="A104" s="82"/>
      <c r="B104" s="83" t="s">
        <v>241</v>
      </c>
      <c r="C104" s="84"/>
      <c r="D104" s="84"/>
      <c r="E104" s="85"/>
      <c r="F104" s="84"/>
      <c r="G104" s="84"/>
      <c r="H104" s="84"/>
      <c r="I104" s="84"/>
      <c r="J104" s="84"/>
      <c r="K104" s="82"/>
    </row>
    <row r="105" spans="1:11" ht="26.25" x14ac:dyDescent="0.25">
      <c r="A105" s="82"/>
      <c r="B105" s="86" t="s">
        <v>151</v>
      </c>
      <c r="C105" s="87"/>
      <c r="D105" s="83" t="s">
        <v>284</v>
      </c>
      <c r="E105" s="83" t="s">
        <v>153</v>
      </c>
      <c r="F105" s="84"/>
      <c r="G105" s="84"/>
      <c r="H105" s="84"/>
      <c r="I105" s="84"/>
      <c r="J105" s="84"/>
      <c r="K105" s="82"/>
    </row>
    <row r="106" spans="1:11" x14ac:dyDescent="0.25">
      <c r="A106" s="82"/>
      <c r="B106" s="89">
        <v>1</v>
      </c>
      <c r="C106" s="89" t="s">
        <v>219</v>
      </c>
      <c r="D106" s="89">
        <f>VLOOKUP(C106,other,2,FALSE)/100*E106</f>
        <v>5</v>
      </c>
      <c r="E106" s="89">
        <v>5</v>
      </c>
      <c r="F106" s="84"/>
      <c r="G106" s="84"/>
      <c r="H106" s="84"/>
      <c r="I106" s="84"/>
      <c r="J106" s="84"/>
      <c r="K106" s="82"/>
    </row>
    <row r="107" spans="1:11" x14ac:dyDescent="0.25">
      <c r="A107" s="82"/>
      <c r="B107" s="89">
        <v>2</v>
      </c>
      <c r="C107" s="89" t="s">
        <v>288</v>
      </c>
      <c r="D107" s="89">
        <f>VLOOKUP(C107,other,2,FALSE)/100*E107</f>
        <v>0</v>
      </c>
      <c r="E107" s="89">
        <v>0</v>
      </c>
      <c r="F107" s="84"/>
      <c r="G107" s="84"/>
      <c r="H107" s="84"/>
      <c r="I107" s="84"/>
      <c r="J107" s="84"/>
      <c r="K107" s="82"/>
    </row>
    <row r="108" spans="1:11" x14ac:dyDescent="0.25">
      <c r="A108" s="82"/>
      <c r="B108" s="89">
        <v>3</v>
      </c>
      <c r="C108" s="89" t="s">
        <v>288</v>
      </c>
      <c r="D108" s="89">
        <f>VLOOKUP(C108,other,2,FALSE)/100*E108</f>
        <v>0</v>
      </c>
      <c r="E108" s="89">
        <v>0</v>
      </c>
      <c r="F108" s="84"/>
      <c r="G108" s="84"/>
      <c r="H108" s="84"/>
      <c r="I108" s="84"/>
      <c r="J108" s="84"/>
      <c r="K108" s="82"/>
    </row>
    <row r="109" spans="1:11" x14ac:dyDescent="0.25">
      <c r="A109" s="82"/>
      <c r="B109" s="89">
        <v>4</v>
      </c>
      <c r="C109" s="89" t="s">
        <v>288</v>
      </c>
      <c r="D109" s="89">
        <f>VLOOKUP(C109,other,2,FALSE)/100*E109</f>
        <v>0</v>
      </c>
      <c r="E109" s="89">
        <v>0</v>
      </c>
      <c r="F109" s="84"/>
      <c r="G109" s="84"/>
      <c r="H109" s="84"/>
      <c r="I109" s="84"/>
      <c r="J109" s="84"/>
      <c r="K109" s="82"/>
    </row>
    <row r="110" spans="1:11" x14ac:dyDescent="0.25">
      <c r="A110" s="82"/>
      <c r="B110" s="84"/>
      <c r="C110" s="83" t="s">
        <v>152</v>
      </c>
      <c r="D110" s="89">
        <f>SUM(D106:D109)</f>
        <v>5</v>
      </c>
      <c r="E110" s="84"/>
      <c r="F110" s="84"/>
      <c r="G110" s="91" t="s">
        <v>286</v>
      </c>
      <c r="H110" s="92"/>
      <c r="I110" s="93">
        <f>SUM(D86,I86,D94,I94,D102,I102,D110)</f>
        <v>23.82</v>
      </c>
      <c r="J110" s="84"/>
      <c r="K110" s="82"/>
    </row>
    <row r="111" spans="1:11" x14ac:dyDescent="0.25">
      <c r="A111" s="82"/>
      <c r="B111" s="94"/>
      <c r="C111" s="94"/>
      <c r="D111" s="94"/>
      <c r="E111" s="94"/>
      <c r="F111" s="94"/>
      <c r="G111" s="94"/>
      <c r="H111" s="94"/>
      <c r="I111" s="94"/>
      <c r="J111" s="94"/>
      <c r="K111" s="82"/>
    </row>
    <row r="112" spans="1:11" x14ac:dyDescent="0.25">
      <c r="A112" s="82"/>
      <c r="B112" s="94"/>
      <c r="C112" s="94"/>
      <c r="D112" s="94"/>
      <c r="E112" s="94"/>
      <c r="F112" s="94"/>
      <c r="G112" s="94"/>
      <c r="H112" s="94"/>
      <c r="I112" s="94"/>
      <c r="J112" s="94"/>
      <c r="K112" s="82"/>
    </row>
    <row r="113" spans="1:11" x14ac:dyDescent="0.25">
      <c r="A113" s="82"/>
      <c r="B113" s="94"/>
      <c r="C113" s="94"/>
      <c r="D113" s="94"/>
      <c r="E113" s="94"/>
      <c r="F113" s="94"/>
      <c r="G113" s="94"/>
      <c r="H113" s="94"/>
      <c r="I113" s="94"/>
      <c r="J113" s="94"/>
      <c r="K113" s="82"/>
    </row>
    <row r="114" spans="1:11" x14ac:dyDescent="0.25">
      <c r="A114" s="82"/>
      <c r="B114" s="94"/>
      <c r="C114" s="94"/>
      <c r="D114" s="94"/>
      <c r="E114" s="94"/>
      <c r="F114" s="94"/>
      <c r="G114" s="94"/>
      <c r="H114" s="94"/>
      <c r="I114" s="94"/>
      <c r="J114" s="94"/>
      <c r="K114" s="82"/>
    </row>
    <row r="115" spans="1:11" x14ac:dyDescent="0.25">
      <c r="A115" s="82"/>
      <c r="B115" s="94"/>
      <c r="C115" s="94"/>
      <c r="D115" s="94"/>
      <c r="E115" s="94"/>
      <c r="F115" s="94"/>
      <c r="G115" s="94"/>
      <c r="H115" s="94"/>
      <c r="I115" s="94"/>
      <c r="J115" s="94"/>
      <c r="K115" s="82"/>
    </row>
    <row r="116" spans="1:11" x14ac:dyDescent="0.25">
      <c r="A116" s="82"/>
      <c r="B116" s="83" t="s">
        <v>238</v>
      </c>
      <c r="C116" s="84"/>
      <c r="D116" s="84"/>
      <c r="E116" s="85"/>
      <c r="F116" s="85"/>
      <c r="G116" s="83" t="s">
        <v>242</v>
      </c>
      <c r="H116" s="84"/>
      <c r="I116" s="84"/>
      <c r="J116" s="85"/>
      <c r="K116" s="82"/>
    </row>
    <row r="117" spans="1:11" ht="26.25" x14ac:dyDescent="0.25">
      <c r="A117" s="82"/>
      <c r="B117" s="86" t="s">
        <v>151</v>
      </c>
      <c r="C117" s="87"/>
      <c r="D117" s="83" t="s">
        <v>284</v>
      </c>
      <c r="E117" s="83" t="s">
        <v>153</v>
      </c>
      <c r="F117" s="88"/>
      <c r="G117" s="86" t="s">
        <v>151</v>
      </c>
      <c r="H117" s="87"/>
      <c r="I117" s="83" t="s">
        <v>284</v>
      </c>
      <c r="J117" s="83" t="s">
        <v>153</v>
      </c>
      <c r="K117" s="82"/>
    </row>
    <row r="118" spans="1:11" x14ac:dyDescent="0.25">
      <c r="A118" s="82"/>
      <c r="B118" s="89">
        <v>1</v>
      </c>
      <c r="C118" s="89" t="s">
        <v>220</v>
      </c>
      <c r="D118" s="89">
        <f>VLOOKUP(C118,other,2,FALSE)/100*E118</f>
        <v>0.63</v>
      </c>
      <c r="E118" s="89">
        <v>1</v>
      </c>
      <c r="F118" s="84"/>
      <c r="G118" s="89">
        <v>1</v>
      </c>
      <c r="H118" s="89" t="s">
        <v>220</v>
      </c>
      <c r="I118" s="89">
        <f>VLOOKUP(H118,other,2,FALSE)/100*J118</f>
        <v>1.26</v>
      </c>
      <c r="J118" s="89">
        <v>2</v>
      </c>
      <c r="K118" s="82"/>
    </row>
    <row r="119" spans="1:11" ht="26.25" x14ac:dyDescent="0.25">
      <c r="A119" s="82"/>
      <c r="B119" s="89">
        <v>2</v>
      </c>
      <c r="C119" s="89" t="s">
        <v>221</v>
      </c>
      <c r="D119" s="89">
        <f>VLOOKUP(C119,other,2,FALSE)/100*E119</f>
        <v>3.75</v>
      </c>
      <c r="E119" s="89">
        <v>5</v>
      </c>
      <c r="F119" s="84"/>
      <c r="G119" s="89">
        <v>2</v>
      </c>
      <c r="H119" s="89" t="s">
        <v>222</v>
      </c>
      <c r="I119" s="89">
        <f>VLOOKUP(H119,other,2,FALSE)/100*J119</f>
        <v>2.0100000000000002</v>
      </c>
      <c r="J119" s="89">
        <v>3</v>
      </c>
      <c r="K119" s="82"/>
    </row>
    <row r="120" spans="1:11" x14ac:dyDescent="0.25">
      <c r="A120" s="82"/>
      <c r="B120" s="89">
        <v>3</v>
      </c>
      <c r="C120" s="89" t="s">
        <v>288</v>
      </c>
      <c r="D120" s="89">
        <f>VLOOKUP(C120,other,2,FALSE)/100*E120</f>
        <v>0</v>
      </c>
      <c r="E120" s="89">
        <v>0</v>
      </c>
      <c r="F120" s="84"/>
      <c r="G120" s="89">
        <v>3</v>
      </c>
      <c r="H120" s="89" t="s">
        <v>288</v>
      </c>
      <c r="I120" s="89">
        <f>VLOOKUP(H120,other,2,FALSE)/100*J120</f>
        <v>0</v>
      </c>
      <c r="J120" s="89">
        <v>0</v>
      </c>
      <c r="K120" s="82"/>
    </row>
    <row r="121" spans="1:11" x14ac:dyDescent="0.25">
      <c r="A121" s="82"/>
      <c r="B121" s="89">
        <v>4</v>
      </c>
      <c r="C121" s="89" t="s">
        <v>288</v>
      </c>
      <c r="D121" s="89">
        <f>VLOOKUP(C121,other,2,FALSE)/100*E121</f>
        <v>0</v>
      </c>
      <c r="E121" s="89">
        <v>0</v>
      </c>
      <c r="F121" s="84"/>
      <c r="G121" s="89">
        <v>4</v>
      </c>
      <c r="H121" s="89" t="s">
        <v>288</v>
      </c>
      <c r="I121" s="89">
        <f>VLOOKUP(H121,other,2,FALSE)/100*J121</f>
        <v>0</v>
      </c>
      <c r="J121" s="89">
        <v>0</v>
      </c>
      <c r="K121" s="82"/>
    </row>
    <row r="122" spans="1:11" x14ac:dyDescent="0.25">
      <c r="A122" s="82"/>
      <c r="B122" s="84"/>
      <c r="C122" s="83" t="s">
        <v>152</v>
      </c>
      <c r="D122" s="89">
        <f>SUM(D118:D121)</f>
        <v>4.38</v>
      </c>
      <c r="E122" s="84"/>
      <c r="F122" s="84"/>
      <c r="G122" s="84"/>
      <c r="H122" s="83" t="s">
        <v>152</v>
      </c>
      <c r="I122" s="89">
        <f>SUM(I118:I121)</f>
        <v>3.2700000000000005</v>
      </c>
      <c r="J122" s="84"/>
      <c r="K122" s="82"/>
    </row>
    <row r="123" spans="1:11" x14ac:dyDescent="0.25">
      <c r="A123" s="82"/>
      <c r="B123" s="84"/>
      <c r="C123" s="84"/>
      <c r="D123" s="84"/>
      <c r="E123" s="84"/>
      <c r="F123" s="84"/>
      <c r="G123" s="84"/>
      <c r="H123" s="84"/>
      <c r="I123" s="84"/>
      <c r="J123" s="84"/>
      <c r="K123" s="82"/>
    </row>
    <row r="124" spans="1:11" x14ac:dyDescent="0.25">
      <c r="A124" s="82"/>
      <c r="B124" s="83" t="s">
        <v>239</v>
      </c>
      <c r="C124" s="84"/>
      <c r="D124" s="84"/>
      <c r="E124" s="85"/>
      <c r="F124" s="84"/>
      <c r="G124" s="83" t="s">
        <v>244</v>
      </c>
      <c r="H124" s="84"/>
      <c r="I124" s="84"/>
      <c r="J124" s="85"/>
      <c r="K124" s="82"/>
    </row>
    <row r="125" spans="1:11" ht="26.25" x14ac:dyDescent="0.25">
      <c r="A125" s="82"/>
      <c r="B125" s="86" t="s">
        <v>151</v>
      </c>
      <c r="C125" s="87"/>
      <c r="D125" s="83" t="s">
        <v>284</v>
      </c>
      <c r="E125" s="83" t="s">
        <v>153</v>
      </c>
      <c r="F125" s="84"/>
      <c r="G125" s="86" t="s">
        <v>151</v>
      </c>
      <c r="H125" s="87"/>
      <c r="I125" s="83" t="s">
        <v>284</v>
      </c>
      <c r="J125" s="83" t="s">
        <v>153</v>
      </c>
      <c r="K125" s="82"/>
    </row>
    <row r="126" spans="1:11" x14ac:dyDescent="0.25">
      <c r="A126" s="82"/>
      <c r="B126" s="89">
        <v>1</v>
      </c>
      <c r="C126" s="89" t="s">
        <v>220</v>
      </c>
      <c r="D126" s="89">
        <f>VLOOKUP(C126,other,2,FALSE)/100*E126</f>
        <v>1.26</v>
      </c>
      <c r="E126" s="89">
        <v>2</v>
      </c>
      <c r="F126" s="84"/>
      <c r="G126" s="89">
        <v>1</v>
      </c>
      <c r="H126" s="89" t="s">
        <v>220</v>
      </c>
      <c r="I126" s="89">
        <f>VLOOKUP(H126,other,2,FALSE)/100*J126</f>
        <v>1.8900000000000001</v>
      </c>
      <c r="J126" s="89">
        <v>3</v>
      </c>
      <c r="K126" s="82"/>
    </row>
    <row r="127" spans="1:11" ht="26.25" x14ac:dyDescent="0.25">
      <c r="A127" s="82"/>
      <c r="B127" s="89">
        <v>2</v>
      </c>
      <c r="C127" s="89" t="s">
        <v>223</v>
      </c>
      <c r="D127" s="89">
        <f>VLOOKUP(C127,other,2,FALSE)/100*E127</f>
        <v>1.83</v>
      </c>
      <c r="E127" s="89">
        <v>3</v>
      </c>
      <c r="F127" s="84"/>
      <c r="G127" s="89">
        <v>2</v>
      </c>
      <c r="H127" s="89" t="s">
        <v>224</v>
      </c>
      <c r="I127" s="89">
        <f>VLOOKUP(H127,other,2,FALSE)/100*J127</f>
        <v>0.86999999999999988</v>
      </c>
      <c r="J127" s="89">
        <v>3</v>
      </c>
      <c r="K127" s="82"/>
    </row>
    <row r="128" spans="1:11" x14ac:dyDescent="0.25">
      <c r="A128" s="82"/>
      <c r="B128" s="89">
        <v>3</v>
      </c>
      <c r="C128" s="89" t="s">
        <v>288</v>
      </c>
      <c r="D128" s="89">
        <f>VLOOKUP(C128,other,2,FALSE)/100*E128</f>
        <v>0</v>
      </c>
      <c r="E128" s="89">
        <v>0</v>
      </c>
      <c r="F128" s="84"/>
      <c r="G128" s="89">
        <v>3</v>
      </c>
      <c r="H128" s="89" t="s">
        <v>288</v>
      </c>
      <c r="I128" s="89">
        <f>VLOOKUP(H128,other,2,FALSE)/100*J128</f>
        <v>0</v>
      </c>
      <c r="J128" s="89">
        <v>0</v>
      </c>
      <c r="K128" s="82"/>
    </row>
    <row r="129" spans="1:11" x14ac:dyDescent="0.25">
      <c r="A129" s="82"/>
      <c r="B129" s="89">
        <v>4</v>
      </c>
      <c r="C129" s="89" t="s">
        <v>288</v>
      </c>
      <c r="D129" s="89">
        <f>VLOOKUP(C129,other,2,FALSE)/100*E129</f>
        <v>0</v>
      </c>
      <c r="E129" s="89">
        <v>0</v>
      </c>
      <c r="F129" s="84"/>
      <c r="G129" s="89">
        <v>4</v>
      </c>
      <c r="H129" s="89" t="s">
        <v>288</v>
      </c>
      <c r="I129" s="89">
        <f>VLOOKUP(H129,other,2,FALSE)/100*J129</f>
        <v>0</v>
      </c>
      <c r="J129" s="89">
        <v>0</v>
      </c>
      <c r="K129" s="82"/>
    </row>
    <row r="130" spans="1:11" x14ac:dyDescent="0.25">
      <c r="A130" s="82"/>
      <c r="B130" s="84"/>
      <c r="C130" s="83" t="s">
        <v>152</v>
      </c>
      <c r="D130" s="89">
        <f>SUM(D126:D129)</f>
        <v>3.09</v>
      </c>
      <c r="E130" s="84"/>
      <c r="F130" s="84"/>
      <c r="G130" s="84"/>
      <c r="H130" s="83" t="s">
        <v>152</v>
      </c>
      <c r="I130" s="89">
        <f>SUM(I126:I129)</f>
        <v>2.76</v>
      </c>
      <c r="J130" s="84"/>
      <c r="K130" s="82"/>
    </row>
    <row r="131" spans="1:11" x14ac:dyDescent="0.25">
      <c r="A131" s="82"/>
      <c r="B131" s="84"/>
      <c r="C131" s="84"/>
      <c r="D131" s="84"/>
      <c r="E131" s="84"/>
      <c r="F131" s="84"/>
      <c r="G131" s="84"/>
      <c r="H131" s="84"/>
      <c r="I131" s="84"/>
      <c r="J131" s="84"/>
      <c r="K131" s="82"/>
    </row>
    <row r="132" spans="1:11" x14ac:dyDescent="0.25">
      <c r="A132" s="82"/>
      <c r="B132" s="83" t="s">
        <v>240</v>
      </c>
      <c r="C132" s="84"/>
      <c r="D132" s="84"/>
      <c r="E132" s="85"/>
      <c r="F132" s="84"/>
      <c r="G132" s="83" t="s">
        <v>245</v>
      </c>
      <c r="H132" s="84"/>
      <c r="I132" s="84"/>
      <c r="J132" s="85"/>
      <c r="K132" s="82"/>
    </row>
    <row r="133" spans="1:11" ht="26.25" x14ac:dyDescent="0.25">
      <c r="A133" s="82"/>
      <c r="B133" s="86" t="s">
        <v>151</v>
      </c>
      <c r="C133" s="87"/>
      <c r="D133" s="83" t="s">
        <v>284</v>
      </c>
      <c r="E133" s="83" t="s">
        <v>153</v>
      </c>
      <c r="F133" s="84"/>
      <c r="G133" s="86" t="s">
        <v>151</v>
      </c>
      <c r="H133" s="87"/>
      <c r="I133" s="83" t="s">
        <v>284</v>
      </c>
      <c r="J133" s="83" t="s">
        <v>153</v>
      </c>
      <c r="K133" s="82"/>
    </row>
    <row r="134" spans="1:11" x14ac:dyDescent="0.25">
      <c r="A134" s="82"/>
      <c r="B134" s="89">
        <v>1</v>
      </c>
      <c r="C134" s="89" t="s">
        <v>220</v>
      </c>
      <c r="D134" s="89">
        <f>VLOOKUP(C134,other,2,FALSE)/100*E134</f>
        <v>1.26</v>
      </c>
      <c r="E134" s="89">
        <v>2</v>
      </c>
      <c r="F134" s="84"/>
      <c r="G134" s="89">
        <v>1</v>
      </c>
      <c r="H134" s="89" t="s">
        <v>220</v>
      </c>
      <c r="I134" s="89">
        <f>VLOOKUP(H134,other,2,FALSE)/100*J134</f>
        <v>1.26</v>
      </c>
      <c r="J134" s="89">
        <v>2</v>
      </c>
      <c r="K134" s="82"/>
    </row>
    <row r="135" spans="1:11" x14ac:dyDescent="0.25">
      <c r="A135" s="82"/>
      <c r="B135" s="89">
        <v>2</v>
      </c>
      <c r="C135" s="89" t="s">
        <v>225</v>
      </c>
      <c r="D135" s="89">
        <f>VLOOKUP(C135,other,2,FALSE)/100*E135</f>
        <v>0.64</v>
      </c>
      <c r="E135" s="89">
        <v>2</v>
      </c>
      <c r="F135" s="84"/>
      <c r="G135" s="89">
        <v>2</v>
      </c>
      <c r="H135" s="89" t="s">
        <v>226</v>
      </c>
      <c r="I135" s="89">
        <f>VLOOKUP(H135,other,2,FALSE)/100*J135</f>
        <v>1.28</v>
      </c>
      <c r="J135" s="89">
        <v>4</v>
      </c>
      <c r="K135" s="82"/>
    </row>
    <row r="136" spans="1:11" x14ac:dyDescent="0.25">
      <c r="A136" s="82"/>
      <c r="B136" s="89">
        <v>3</v>
      </c>
      <c r="C136" s="89" t="s">
        <v>288</v>
      </c>
      <c r="D136" s="89">
        <f>VLOOKUP(C136,other,2,FALSE)/100*E136</f>
        <v>0</v>
      </c>
      <c r="E136" s="89">
        <v>0</v>
      </c>
      <c r="F136" s="84"/>
      <c r="G136" s="89">
        <v>3</v>
      </c>
      <c r="H136" s="89" t="s">
        <v>288</v>
      </c>
      <c r="I136" s="89">
        <f>VLOOKUP(H136,other,2,FALSE)/100*J136</f>
        <v>0</v>
      </c>
      <c r="J136" s="89">
        <v>0</v>
      </c>
      <c r="K136" s="82"/>
    </row>
    <row r="137" spans="1:11" x14ac:dyDescent="0.25">
      <c r="A137" s="82"/>
      <c r="B137" s="89">
        <v>4</v>
      </c>
      <c r="C137" s="89" t="s">
        <v>288</v>
      </c>
      <c r="D137" s="89">
        <f>VLOOKUP(C137,other,2,FALSE)/100*E137</f>
        <v>0</v>
      </c>
      <c r="E137" s="89">
        <v>0</v>
      </c>
      <c r="F137" s="84"/>
      <c r="G137" s="89">
        <v>4</v>
      </c>
      <c r="H137" s="89" t="s">
        <v>288</v>
      </c>
      <c r="I137" s="89">
        <f>VLOOKUP(H137,other,2,FALSE)/100*J137</f>
        <v>0</v>
      </c>
      <c r="J137" s="89">
        <v>0</v>
      </c>
      <c r="K137" s="82"/>
    </row>
    <row r="138" spans="1:11" x14ac:dyDescent="0.25">
      <c r="A138" s="82"/>
      <c r="B138" s="84"/>
      <c r="C138" s="83" t="s">
        <v>152</v>
      </c>
      <c r="D138" s="89">
        <f>SUM(D134:D137)</f>
        <v>1.9</v>
      </c>
      <c r="E138" s="84"/>
      <c r="F138" s="84"/>
      <c r="G138" s="84"/>
      <c r="H138" s="83" t="s">
        <v>152</v>
      </c>
      <c r="I138" s="89">
        <f>SUM(I134:I137)</f>
        <v>2.54</v>
      </c>
      <c r="J138" s="84"/>
      <c r="K138" s="82"/>
    </row>
    <row r="139" spans="1:11" x14ac:dyDescent="0.25">
      <c r="A139" s="82"/>
      <c r="B139" s="84"/>
      <c r="C139" s="84"/>
      <c r="D139" s="84"/>
      <c r="E139" s="84"/>
      <c r="F139" s="84"/>
      <c r="G139" s="84"/>
      <c r="H139" s="84"/>
      <c r="I139" s="84"/>
      <c r="J139" s="84"/>
      <c r="K139" s="82"/>
    </row>
    <row r="140" spans="1:11" x14ac:dyDescent="0.25">
      <c r="A140" s="82"/>
      <c r="B140" s="83" t="s">
        <v>241</v>
      </c>
      <c r="C140" s="84"/>
      <c r="D140" s="84"/>
      <c r="E140" s="85"/>
      <c r="F140" s="84"/>
      <c r="G140" s="84"/>
      <c r="H140" s="84"/>
      <c r="I140" s="84"/>
      <c r="J140" s="84"/>
      <c r="K140" s="82"/>
    </row>
    <row r="141" spans="1:11" ht="26.25" x14ac:dyDescent="0.25">
      <c r="A141" s="82"/>
      <c r="B141" s="86" t="s">
        <v>151</v>
      </c>
      <c r="C141" s="87"/>
      <c r="D141" s="83" t="s">
        <v>284</v>
      </c>
      <c r="E141" s="83" t="s">
        <v>153</v>
      </c>
      <c r="F141" s="84"/>
      <c r="G141" s="84"/>
      <c r="H141" s="84"/>
      <c r="I141" s="84"/>
      <c r="J141" s="84"/>
      <c r="K141" s="82"/>
    </row>
    <row r="142" spans="1:11" x14ac:dyDescent="0.25">
      <c r="A142" s="82"/>
      <c r="B142" s="89"/>
      <c r="C142" s="89" t="s">
        <v>220</v>
      </c>
      <c r="D142" s="89">
        <f>VLOOKUP(C142,other,2,FALSE)/100*E142</f>
        <v>0.63</v>
      </c>
      <c r="E142" s="89">
        <v>1</v>
      </c>
      <c r="F142" s="84"/>
      <c r="G142" s="84"/>
      <c r="H142" s="84"/>
      <c r="I142" s="84"/>
      <c r="J142" s="84"/>
      <c r="K142" s="82"/>
    </row>
    <row r="143" spans="1:11" ht="26.25" x14ac:dyDescent="0.25">
      <c r="A143" s="82"/>
      <c r="B143" s="89"/>
      <c r="C143" s="89" t="s">
        <v>227</v>
      </c>
      <c r="D143" s="89">
        <f>VLOOKUP(C143,other,2,FALSE)/100*E143</f>
        <v>1.17</v>
      </c>
      <c r="E143" s="89">
        <v>3</v>
      </c>
      <c r="F143" s="84"/>
      <c r="G143" s="84"/>
      <c r="H143" s="84"/>
      <c r="I143" s="84"/>
      <c r="J143" s="84"/>
      <c r="K143" s="82"/>
    </row>
    <row r="144" spans="1:11" x14ac:dyDescent="0.25">
      <c r="A144" s="82"/>
      <c r="B144" s="89"/>
      <c r="C144" s="89" t="s">
        <v>288</v>
      </c>
      <c r="D144" s="89">
        <f>VLOOKUP(C144,other,2,FALSE)/100*E144</f>
        <v>0</v>
      </c>
      <c r="E144" s="89">
        <v>0</v>
      </c>
      <c r="F144" s="84"/>
      <c r="G144" s="84"/>
      <c r="H144" s="84"/>
      <c r="I144" s="84"/>
      <c r="J144" s="84"/>
      <c r="K144" s="82"/>
    </row>
    <row r="145" spans="1:11" x14ac:dyDescent="0.25">
      <c r="A145" s="82"/>
      <c r="B145" s="89"/>
      <c r="C145" s="89" t="s">
        <v>288</v>
      </c>
      <c r="D145" s="89">
        <f>VLOOKUP(C145,other,2,FALSE)/100*E145</f>
        <v>0</v>
      </c>
      <c r="E145" s="89">
        <v>0</v>
      </c>
      <c r="F145" s="84"/>
      <c r="G145" s="84"/>
      <c r="H145" s="84"/>
      <c r="I145" s="84"/>
      <c r="J145" s="84"/>
      <c r="K145" s="82"/>
    </row>
    <row r="146" spans="1:11" x14ac:dyDescent="0.25">
      <c r="A146" s="82"/>
      <c r="B146" s="84"/>
      <c r="C146" s="83" t="s">
        <v>152</v>
      </c>
      <c r="D146" s="89">
        <f>SUM(D142:D145)</f>
        <v>1.7999999999999998</v>
      </c>
      <c r="E146" s="84"/>
      <c r="F146" s="84"/>
      <c r="G146" s="91" t="s">
        <v>286</v>
      </c>
      <c r="H146" s="92"/>
      <c r="I146" s="93">
        <f>SUM(D122,I122,D130,I130,D138,I138,D146)</f>
        <v>19.740000000000002</v>
      </c>
      <c r="J146" s="84"/>
      <c r="K146" s="82"/>
    </row>
    <row r="147" spans="1:11" x14ac:dyDescent="0.25">
      <c r="A147" s="82"/>
      <c r="B147" s="94"/>
      <c r="C147" s="94"/>
      <c r="D147" s="94"/>
      <c r="E147" s="94"/>
      <c r="F147" s="94"/>
      <c r="G147" s="94"/>
      <c r="H147" s="94"/>
      <c r="I147" s="94"/>
      <c r="J147" s="94"/>
      <c r="K147" s="82"/>
    </row>
    <row r="148" spans="1:11" x14ac:dyDescent="0.25">
      <c r="A148" s="82"/>
      <c r="B148" s="94"/>
      <c r="C148" s="94"/>
      <c r="D148" s="94"/>
      <c r="E148" s="94"/>
      <c r="F148" s="94"/>
      <c r="G148" s="94"/>
      <c r="H148" s="94"/>
      <c r="I148" s="94"/>
      <c r="J148" s="94"/>
      <c r="K148" s="82"/>
    </row>
    <row r="149" spans="1:11" x14ac:dyDescent="0.25">
      <c r="A149" s="82"/>
      <c r="B149" s="94"/>
      <c r="C149" s="94"/>
      <c r="D149" s="94"/>
      <c r="E149" s="94"/>
      <c r="F149" s="94"/>
      <c r="G149" s="94"/>
      <c r="H149" s="94"/>
      <c r="I149" s="94"/>
      <c r="J149" s="94"/>
      <c r="K149" s="82"/>
    </row>
    <row r="150" spans="1:11" x14ac:dyDescent="0.25">
      <c r="A150" s="82"/>
      <c r="B150" s="94"/>
      <c r="C150" s="94"/>
      <c r="D150" s="94"/>
      <c r="E150" s="94"/>
      <c r="F150" s="94"/>
      <c r="G150" s="94"/>
      <c r="H150" s="94"/>
      <c r="I150" s="94"/>
      <c r="J150" s="94"/>
      <c r="K150" s="82"/>
    </row>
    <row r="151" spans="1:11" x14ac:dyDescent="0.25">
      <c r="A151" s="82"/>
      <c r="B151" s="94"/>
      <c r="C151" s="94"/>
      <c r="D151" s="94"/>
      <c r="E151" s="94"/>
      <c r="F151" s="94"/>
      <c r="G151" s="94"/>
      <c r="H151" s="94"/>
      <c r="I151" s="94"/>
      <c r="J151" s="94"/>
      <c r="K151" s="82"/>
    </row>
    <row r="152" spans="1:11" x14ac:dyDescent="0.25">
      <c r="A152" s="82"/>
      <c r="B152" s="83" t="s">
        <v>238</v>
      </c>
      <c r="C152" s="84"/>
      <c r="D152" s="84"/>
      <c r="E152" s="85"/>
      <c r="F152" s="85"/>
      <c r="G152" s="83" t="s">
        <v>242</v>
      </c>
      <c r="H152" s="84"/>
      <c r="I152" s="84"/>
      <c r="J152" s="85"/>
      <c r="K152" s="82"/>
    </row>
    <row r="153" spans="1:11" ht="26.25" x14ac:dyDescent="0.25">
      <c r="A153" s="82"/>
      <c r="B153" s="86" t="s">
        <v>151</v>
      </c>
      <c r="C153" s="87"/>
      <c r="D153" s="83" t="s">
        <v>284</v>
      </c>
      <c r="E153" s="83" t="s">
        <v>153</v>
      </c>
      <c r="F153" s="88"/>
      <c r="G153" s="86" t="s">
        <v>151</v>
      </c>
      <c r="H153" s="87"/>
      <c r="I153" s="83" t="s">
        <v>284</v>
      </c>
      <c r="J153" s="83" t="s">
        <v>153</v>
      </c>
      <c r="K153" s="82"/>
    </row>
    <row r="154" spans="1:11" x14ac:dyDescent="0.25">
      <c r="A154" s="82"/>
      <c r="B154" s="89">
        <v>1</v>
      </c>
      <c r="C154" s="89" t="s">
        <v>221</v>
      </c>
      <c r="D154" s="89">
        <f>VLOOKUP(C154,other,2,FALSE)/100*E154</f>
        <v>2.25</v>
      </c>
      <c r="E154" s="89">
        <v>3</v>
      </c>
      <c r="F154" s="84"/>
      <c r="G154" s="89">
        <v>1</v>
      </c>
      <c r="H154" s="89" t="s">
        <v>221</v>
      </c>
      <c r="I154" s="89">
        <f>VLOOKUP(H154,other,2,FALSE)/100*J154</f>
        <v>1.5</v>
      </c>
      <c r="J154" s="89">
        <v>2</v>
      </c>
      <c r="K154" s="82"/>
    </row>
    <row r="155" spans="1:11" ht="26.25" x14ac:dyDescent="0.25">
      <c r="A155" s="82"/>
      <c r="B155" s="89">
        <v>2</v>
      </c>
      <c r="C155" s="89" t="s">
        <v>222</v>
      </c>
      <c r="D155" s="89">
        <f>VLOOKUP(C155,other,2,FALSE)/100*E155</f>
        <v>2.68</v>
      </c>
      <c r="E155" s="89">
        <v>4</v>
      </c>
      <c r="F155" s="84"/>
      <c r="G155" s="89">
        <v>2</v>
      </c>
      <c r="H155" s="89" t="s">
        <v>223</v>
      </c>
      <c r="I155" s="89">
        <f>VLOOKUP(H155,other,2,FALSE)/100*J155</f>
        <v>0.61</v>
      </c>
      <c r="J155" s="89">
        <v>1</v>
      </c>
      <c r="K155" s="82"/>
    </row>
    <row r="156" spans="1:11" x14ac:dyDescent="0.25">
      <c r="A156" s="82"/>
      <c r="B156" s="89">
        <v>3</v>
      </c>
      <c r="C156" s="89" t="s">
        <v>288</v>
      </c>
      <c r="D156" s="89">
        <f>VLOOKUP(C156,other,2,FALSE)/100*E156</f>
        <v>0</v>
      </c>
      <c r="E156" s="89">
        <v>0</v>
      </c>
      <c r="F156" s="84"/>
      <c r="G156" s="89">
        <v>3</v>
      </c>
      <c r="H156" s="89" t="s">
        <v>288</v>
      </c>
      <c r="I156" s="89">
        <f>VLOOKUP(H156,other,2,FALSE)/100*J156</f>
        <v>0</v>
      </c>
      <c r="J156" s="89">
        <v>0</v>
      </c>
      <c r="K156" s="82"/>
    </row>
    <row r="157" spans="1:11" x14ac:dyDescent="0.25">
      <c r="A157" s="82"/>
      <c r="B157" s="89">
        <v>4</v>
      </c>
      <c r="C157" s="89" t="s">
        <v>288</v>
      </c>
      <c r="D157" s="89">
        <f>VLOOKUP(C157,other,2,FALSE)/100*E157</f>
        <v>0</v>
      </c>
      <c r="E157" s="89">
        <v>0</v>
      </c>
      <c r="F157" s="84"/>
      <c r="G157" s="89">
        <v>4</v>
      </c>
      <c r="H157" s="89" t="s">
        <v>288</v>
      </c>
      <c r="I157" s="89">
        <f>VLOOKUP(H157,other,2,FALSE)/100*J157</f>
        <v>0</v>
      </c>
      <c r="J157" s="89">
        <v>0</v>
      </c>
      <c r="K157" s="82"/>
    </row>
    <row r="158" spans="1:11" x14ac:dyDescent="0.25">
      <c r="A158" s="82"/>
      <c r="B158" s="84"/>
      <c r="C158" s="83" t="s">
        <v>152</v>
      </c>
      <c r="D158" s="89">
        <f>SUM(D154:D157)</f>
        <v>4.93</v>
      </c>
      <c r="E158" s="84"/>
      <c r="F158" s="84"/>
      <c r="G158" s="84"/>
      <c r="H158" s="83" t="s">
        <v>152</v>
      </c>
      <c r="I158" s="89">
        <f>SUM(I154:I157)</f>
        <v>2.11</v>
      </c>
      <c r="J158" s="84"/>
      <c r="K158" s="82"/>
    </row>
    <row r="159" spans="1:11" x14ac:dyDescent="0.25">
      <c r="A159" s="82"/>
      <c r="B159" s="84"/>
      <c r="C159" s="84"/>
      <c r="D159" s="84"/>
      <c r="E159" s="84"/>
      <c r="F159" s="84"/>
      <c r="G159" s="84"/>
      <c r="H159" s="84"/>
      <c r="I159" s="84"/>
      <c r="J159" s="84"/>
      <c r="K159" s="82"/>
    </row>
    <row r="160" spans="1:11" x14ac:dyDescent="0.25">
      <c r="A160" s="82"/>
      <c r="B160" s="83" t="s">
        <v>239</v>
      </c>
      <c r="C160" s="84"/>
      <c r="D160" s="84"/>
      <c r="E160" s="85"/>
      <c r="F160" s="84"/>
      <c r="G160" s="83" t="s">
        <v>244</v>
      </c>
      <c r="H160" s="84"/>
      <c r="I160" s="84"/>
      <c r="J160" s="85"/>
      <c r="K160" s="82"/>
    </row>
    <row r="161" spans="1:11" ht="26.25" x14ac:dyDescent="0.25">
      <c r="A161" s="82"/>
      <c r="B161" s="86" t="s">
        <v>151</v>
      </c>
      <c r="C161" s="87"/>
      <c r="D161" s="83" t="s">
        <v>284</v>
      </c>
      <c r="E161" s="83" t="s">
        <v>153</v>
      </c>
      <c r="F161" s="84"/>
      <c r="G161" s="86" t="s">
        <v>151</v>
      </c>
      <c r="H161" s="87"/>
      <c r="I161" s="83" t="s">
        <v>284</v>
      </c>
      <c r="J161" s="83" t="s">
        <v>153</v>
      </c>
      <c r="K161" s="82"/>
    </row>
    <row r="162" spans="1:11" x14ac:dyDescent="0.25">
      <c r="A162" s="82"/>
      <c r="B162" s="89">
        <v>1</v>
      </c>
      <c r="C162" s="89" t="s">
        <v>221</v>
      </c>
      <c r="D162" s="89">
        <f>VLOOKUP(C162,other,2,FALSE)/100*E162</f>
        <v>1.5</v>
      </c>
      <c r="E162" s="89">
        <v>2</v>
      </c>
      <c r="F162" s="84"/>
      <c r="G162" s="89">
        <v>1</v>
      </c>
      <c r="H162" s="89" t="s">
        <v>221</v>
      </c>
      <c r="I162" s="89">
        <f>VLOOKUP(H162,other,2,FALSE)/100*J162</f>
        <v>1.5</v>
      </c>
      <c r="J162" s="89">
        <v>2</v>
      </c>
      <c r="K162" s="82"/>
    </row>
    <row r="163" spans="1:11" x14ac:dyDescent="0.25">
      <c r="A163" s="82"/>
      <c r="B163" s="89">
        <v>2</v>
      </c>
      <c r="C163" s="89" t="s">
        <v>224</v>
      </c>
      <c r="D163" s="89">
        <f>VLOOKUP(C163,other,2,FALSE)/100*E163</f>
        <v>0.86999999999999988</v>
      </c>
      <c r="E163" s="89">
        <v>3</v>
      </c>
      <c r="F163" s="84"/>
      <c r="G163" s="89">
        <v>2</v>
      </c>
      <c r="H163" s="89" t="s">
        <v>225</v>
      </c>
      <c r="I163" s="89">
        <f>VLOOKUP(H163,other,2,FALSE)/100*J163</f>
        <v>1.28</v>
      </c>
      <c r="J163" s="89">
        <v>4</v>
      </c>
      <c r="K163" s="82"/>
    </row>
    <row r="164" spans="1:11" x14ac:dyDescent="0.25">
      <c r="A164" s="82"/>
      <c r="B164" s="89">
        <v>3</v>
      </c>
      <c r="C164" s="89" t="s">
        <v>288</v>
      </c>
      <c r="D164" s="89">
        <f>VLOOKUP(C164,other,2,FALSE)/100*E164</f>
        <v>0</v>
      </c>
      <c r="E164" s="89">
        <v>0</v>
      </c>
      <c r="F164" s="84"/>
      <c r="G164" s="89">
        <v>3</v>
      </c>
      <c r="H164" s="89" t="s">
        <v>288</v>
      </c>
      <c r="I164" s="89">
        <f>VLOOKUP(H164,other,2,FALSE)/100*J164</f>
        <v>0</v>
      </c>
      <c r="J164" s="89">
        <v>0</v>
      </c>
      <c r="K164" s="82"/>
    </row>
    <row r="165" spans="1:11" x14ac:dyDescent="0.25">
      <c r="A165" s="82"/>
      <c r="B165" s="89">
        <v>4</v>
      </c>
      <c r="C165" s="89" t="s">
        <v>288</v>
      </c>
      <c r="D165" s="89">
        <f>VLOOKUP(C165,other,2,FALSE)/100*E165</f>
        <v>0</v>
      </c>
      <c r="E165" s="89">
        <v>0</v>
      </c>
      <c r="F165" s="84"/>
      <c r="G165" s="89">
        <v>4</v>
      </c>
      <c r="H165" s="89" t="s">
        <v>288</v>
      </c>
      <c r="I165" s="89">
        <f>VLOOKUP(H165,other,2,FALSE)/100*J165</f>
        <v>0</v>
      </c>
      <c r="J165" s="89">
        <v>0</v>
      </c>
      <c r="K165" s="82"/>
    </row>
    <row r="166" spans="1:11" x14ac:dyDescent="0.25">
      <c r="A166" s="82"/>
      <c r="B166" s="84"/>
      <c r="C166" s="83" t="s">
        <v>152</v>
      </c>
      <c r="D166" s="89">
        <f>SUM(D162:D165)</f>
        <v>2.37</v>
      </c>
      <c r="E166" s="84"/>
      <c r="F166" s="84"/>
      <c r="G166" s="84"/>
      <c r="H166" s="83" t="s">
        <v>152</v>
      </c>
      <c r="I166" s="89">
        <f>SUM(I162:I165)</f>
        <v>2.7800000000000002</v>
      </c>
      <c r="J166" s="84"/>
      <c r="K166" s="82"/>
    </row>
    <row r="167" spans="1:11" x14ac:dyDescent="0.25">
      <c r="A167" s="82"/>
      <c r="B167" s="84"/>
      <c r="C167" s="84"/>
      <c r="D167" s="84"/>
      <c r="E167" s="84"/>
      <c r="F167" s="84"/>
      <c r="G167" s="84"/>
      <c r="H167" s="84"/>
      <c r="I167" s="84"/>
      <c r="J167" s="84"/>
      <c r="K167" s="82"/>
    </row>
    <row r="168" spans="1:11" x14ac:dyDescent="0.25">
      <c r="A168" s="82"/>
      <c r="B168" s="83" t="s">
        <v>240</v>
      </c>
      <c r="C168" s="84"/>
      <c r="D168" s="84"/>
      <c r="E168" s="85"/>
      <c r="F168" s="84"/>
      <c r="G168" s="83" t="s">
        <v>245</v>
      </c>
      <c r="H168" s="84"/>
      <c r="I168" s="84"/>
      <c r="J168" s="85"/>
      <c r="K168" s="82"/>
    </row>
    <row r="169" spans="1:11" ht="26.25" x14ac:dyDescent="0.25">
      <c r="A169" s="82"/>
      <c r="B169" s="86" t="s">
        <v>151</v>
      </c>
      <c r="C169" s="87"/>
      <c r="D169" s="83" t="s">
        <v>284</v>
      </c>
      <c r="E169" s="83" t="s">
        <v>153</v>
      </c>
      <c r="F169" s="84"/>
      <c r="G169" s="86" t="s">
        <v>151</v>
      </c>
      <c r="H169" s="87"/>
      <c r="I169" s="83" t="s">
        <v>284</v>
      </c>
      <c r="J169" s="83" t="s">
        <v>153</v>
      </c>
      <c r="K169" s="82"/>
    </row>
    <row r="170" spans="1:11" x14ac:dyDescent="0.25">
      <c r="A170" s="82"/>
      <c r="B170" s="89">
        <v>1</v>
      </c>
      <c r="C170" s="89" t="s">
        <v>221</v>
      </c>
      <c r="D170" s="89">
        <f>VLOOKUP(C170,other,2,FALSE)/100*E170</f>
        <v>0.75</v>
      </c>
      <c r="E170" s="89">
        <v>1</v>
      </c>
      <c r="F170" s="84"/>
      <c r="G170" s="89">
        <v>1</v>
      </c>
      <c r="H170" s="89" t="s">
        <v>221</v>
      </c>
      <c r="I170" s="89">
        <f>VLOOKUP(H170,other,2,FALSE)/100*J170</f>
        <v>1.5</v>
      </c>
      <c r="J170" s="89">
        <v>2</v>
      </c>
      <c r="K170" s="82"/>
    </row>
    <row r="171" spans="1:11" x14ac:dyDescent="0.25">
      <c r="A171" s="82"/>
      <c r="B171" s="89">
        <v>2</v>
      </c>
      <c r="C171" s="89" t="s">
        <v>225</v>
      </c>
      <c r="D171" s="89">
        <f>VLOOKUP(C171,other,2,FALSE)/100*E171</f>
        <v>0.96</v>
      </c>
      <c r="E171" s="89">
        <v>3</v>
      </c>
      <c r="F171" s="84"/>
      <c r="G171" s="89">
        <v>2</v>
      </c>
      <c r="H171" s="89" t="s">
        <v>226</v>
      </c>
      <c r="I171" s="89">
        <f>VLOOKUP(H171,other,2,FALSE)/100*J171</f>
        <v>1.28</v>
      </c>
      <c r="J171" s="89">
        <v>4</v>
      </c>
      <c r="K171" s="82"/>
    </row>
    <row r="172" spans="1:11" x14ac:dyDescent="0.25">
      <c r="A172" s="82"/>
      <c r="B172" s="89">
        <v>3</v>
      </c>
      <c r="C172" s="89" t="s">
        <v>288</v>
      </c>
      <c r="D172" s="89">
        <f>VLOOKUP(C172,other,2,FALSE)/100*E172</f>
        <v>0</v>
      </c>
      <c r="E172" s="89">
        <v>0</v>
      </c>
      <c r="F172" s="84"/>
      <c r="G172" s="89">
        <v>3</v>
      </c>
      <c r="H172" s="89" t="s">
        <v>288</v>
      </c>
      <c r="I172" s="89">
        <f>VLOOKUP(H172,other,2,FALSE)/100*J172</f>
        <v>0</v>
      </c>
      <c r="J172" s="89">
        <v>0</v>
      </c>
      <c r="K172" s="82"/>
    </row>
    <row r="173" spans="1:11" x14ac:dyDescent="0.25">
      <c r="A173" s="82"/>
      <c r="B173" s="89">
        <v>4</v>
      </c>
      <c r="C173" s="89" t="s">
        <v>288</v>
      </c>
      <c r="D173" s="89">
        <f>VLOOKUP(C173,other,2,FALSE)/100*E173</f>
        <v>0</v>
      </c>
      <c r="E173" s="89">
        <v>0</v>
      </c>
      <c r="F173" s="84"/>
      <c r="G173" s="89">
        <v>4</v>
      </c>
      <c r="H173" s="89" t="s">
        <v>288</v>
      </c>
      <c r="I173" s="89">
        <f>VLOOKUP(H173,other,2,FALSE)/100*J173</f>
        <v>0</v>
      </c>
      <c r="J173" s="89">
        <v>0</v>
      </c>
      <c r="K173" s="82"/>
    </row>
    <row r="174" spans="1:11" x14ac:dyDescent="0.25">
      <c r="A174" s="82"/>
      <c r="B174" s="84"/>
      <c r="C174" s="83" t="s">
        <v>152</v>
      </c>
      <c r="D174" s="89">
        <f>SUM(D170:D173)</f>
        <v>1.71</v>
      </c>
      <c r="E174" s="84"/>
      <c r="F174" s="84"/>
      <c r="G174" s="84"/>
      <c r="H174" s="83" t="s">
        <v>152</v>
      </c>
      <c r="I174" s="89">
        <f>SUM(I170:I173)</f>
        <v>2.7800000000000002</v>
      </c>
      <c r="J174" s="84"/>
      <c r="K174" s="82"/>
    </row>
    <row r="175" spans="1:11" x14ac:dyDescent="0.25">
      <c r="A175" s="82"/>
      <c r="B175" s="84"/>
      <c r="C175" s="84"/>
      <c r="D175" s="84"/>
      <c r="E175" s="84"/>
      <c r="F175" s="84"/>
      <c r="G175" s="84"/>
      <c r="H175" s="84"/>
      <c r="I175" s="84"/>
      <c r="J175" s="84"/>
      <c r="K175" s="82"/>
    </row>
    <row r="176" spans="1:11" x14ac:dyDescent="0.25">
      <c r="A176" s="82"/>
      <c r="B176" s="83" t="s">
        <v>241</v>
      </c>
      <c r="C176" s="84"/>
      <c r="D176" s="84"/>
      <c r="E176" s="85"/>
      <c r="F176" s="84"/>
      <c r="G176" s="84"/>
      <c r="H176" s="84"/>
      <c r="I176" s="84"/>
      <c r="J176" s="84"/>
      <c r="K176" s="82"/>
    </row>
    <row r="177" spans="1:11" ht="26.25" x14ac:dyDescent="0.25">
      <c r="A177" s="82"/>
      <c r="B177" s="86" t="s">
        <v>151</v>
      </c>
      <c r="C177" s="87"/>
      <c r="D177" s="83" t="s">
        <v>284</v>
      </c>
      <c r="E177" s="83" t="s">
        <v>153</v>
      </c>
      <c r="F177" s="84"/>
      <c r="G177" s="84"/>
      <c r="H177" s="84"/>
      <c r="I177" s="84"/>
      <c r="J177" s="84"/>
      <c r="K177" s="82"/>
    </row>
    <row r="178" spans="1:11" x14ac:dyDescent="0.25">
      <c r="A178" s="82"/>
      <c r="B178" s="89">
        <v>1</v>
      </c>
      <c r="C178" s="89" t="s">
        <v>221</v>
      </c>
      <c r="D178" s="89">
        <f>VLOOKUP(C178,other,2,FALSE)/100*E178</f>
        <v>2.25</v>
      </c>
      <c r="E178" s="89">
        <v>3</v>
      </c>
      <c r="F178" s="84"/>
      <c r="G178" s="84"/>
      <c r="H178" s="84"/>
      <c r="I178" s="84"/>
      <c r="J178" s="84"/>
      <c r="K178" s="82"/>
    </row>
    <row r="179" spans="1:11" ht="26.25" x14ac:dyDescent="0.25">
      <c r="A179" s="82"/>
      <c r="B179" s="89">
        <v>2</v>
      </c>
      <c r="C179" s="89" t="s">
        <v>227</v>
      </c>
      <c r="D179" s="89">
        <f>VLOOKUP(C179,other,2,FALSE)/100*E179</f>
        <v>0.78</v>
      </c>
      <c r="E179" s="89">
        <v>2</v>
      </c>
      <c r="F179" s="84"/>
      <c r="G179" s="84"/>
      <c r="H179" s="84"/>
      <c r="I179" s="84"/>
      <c r="J179" s="84"/>
      <c r="K179" s="82"/>
    </row>
    <row r="180" spans="1:11" x14ac:dyDescent="0.25">
      <c r="A180" s="82"/>
      <c r="B180" s="89">
        <v>3</v>
      </c>
      <c r="C180" s="89" t="s">
        <v>288</v>
      </c>
      <c r="D180" s="89">
        <f>VLOOKUP(C180,other,2,FALSE)/100*E180</f>
        <v>0</v>
      </c>
      <c r="E180" s="89">
        <v>0</v>
      </c>
      <c r="F180" s="84"/>
      <c r="G180" s="84"/>
      <c r="H180" s="84"/>
      <c r="I180" s="84"/>
      <c r="J180" s="84"/>
      <c r="K180" s="82"/>
    </row>
    <row r="181" spans="1:11" x14ac:dyDescent="0.25">
      <c r="A181" s="82"/>
      <c r="B181" s="89">
        <v>4</v>
      </c>
      <c r="C181" s="89" t="s">
        <v>288</v>
      </c>
      <c r="D181" s="89">
        <f>VLOOKUP(C181,other,2,FALSE)/100*E181</f>
        <v>0</v>
      </c>
      <c r="E181" s="89">
        <v>0</v>
      </c>
      <c r="F181" s="84"/>
      <c r="G181" s="84"/>
      <c r="H181" s="84"/>
      <c r="I181" s="84"/>
      <c r="J181" s="84"/>
      <c r="K181" s="82"/>
    </row>
    <row r="182" spans="1:11" x14ac:dyDescent="0.25">
      <c r="A182" s="82"/>
      <c r="B182" s="84"/>
      <c r="C182" s="83" t="s">
        <v>152</v>
      </c>
      <c r="D182" s="89">
        <f>SUM(D178:D181)</f>
        <v>3.0300000000000002</v>
      </c>
      <c r="E182" s="84"/>
      <c r="F182" s="84"/>
      <c r="G182" s="91" t="s">
        <v>286</v>
      </c>
      <c r="H182" s="92"/>
      <c r="I182" s="93">
        <f>SUM(D158,I158,D166,I166,D174,I174,D182)</f>
        <v>19.710000000000004</v>
      </c>
      <c r="J182" s="84"/>
      <c r="K182" s="82"/>
    </row>
    <row r="183" spans="1:11" x14ac:dyDescent="0.25">
      <c r="A183" s="82"/>
      <c r="B183" s="94"/>
      <c r="C183" s="94"/>
      <c r="D183" s="94"/>
      <c r="E183" s="94"/>
      <c r="F183" s="94"/>
      <c r="G183" s="94"/>
      <c r="H183" s="94"/>
      <c r="I183" s="94"/>
      <c r="J183" s="94"/>
      <c r="K183" s="82"/>
    </row>
    <row r="184" spans="1:11" x14ac:dyDescent="0.25">
      <c r="A184" s="82"/>
      <c r="B184" s="94"/>
      <c r="C184" s="94"/>
      <c r="D184" s="94"/>
      <c r="E184" s="94"/>
      <c r="F184" s="94"/>
      <c r="G184" s="94"/>
      <c r="H184" s="94"/>
      <c r="I184" s="94"/>
      <c r="J184" s="94"/>
      <c r="K184" s="82"/>
    </row>
    <row r="185" spans="1:11" x14ac:dyDescent="0.25">
      <c r="A185" s="82"/>
      <c r="B185" s="94"/>
      <c r="C185" s="94"/>
      <c r="D185" s="94"/>
      <c r="E185" s="94"/>
      <c r="F185" s="94"/>
      <c r="G185" s="94"/>
      <c r="H185" s="94"/>
      <c r="I185" s="94"/>
      <c r="J185" s="94"/>
      <c r="K185" s="82"/>
    </row>
    <row r="186" spans="1:11" x14ac:dyDescent="0.25">
      <c r="A186" s="82"/>
      <c r="B186" s="94"/>
      <c r="C186" s="94"/>
      <c r="D186" s="94"/>
      <c r="E186" s="94"/>
      <c r="F186" s="94"/>
      <c r="G186" s="94"/>
      <c r="H186" s="94"/>
      <c r="I186" s="94"/>
      <c r="J186" s="94"/>
      <c r="K186" s="82"/>
    </row>
    <row r="187" spans="1:11" x14ac:dyDescent="0.25">
      <c r="A187" s="82"/>
      <c r="B187" s="94"/>
      <c r="C187" s="94"/>
      <c r="D187" s="94"/>
      <c r="E187" s="94"/>
      <c r="F187" s="94"/>
      <c r="G187" s="94"/>
      <c r="H187" s="94"/>
      <c r="I187" s="94"/>
      <c r="J187" s="94"/>
      <c r="K187" s="82"/>
    </row>
    <row r="188" spans="1:11" x14ac:dyDescent="0.25">
      <c r="A188" s="82"/>
      <c r="B188" s="83" t="s">
        <v>238</v>
      </c>
      <c r="C188" s="84"/>
      <c r="D188" s="84"/>
      <c r="E188" s="85"/>
      <c r="F188" s="85"/>
      <c r="G188" s="83" t="s">
        <v>242</v>
      </c>
      <c r="H188" s="84"/>
      <c r="I188" s="84"/>
      <c r="J188" s="85"/>
      <c r="K188" s="82"/>
    </row>
    <row r="189" spans="1:11" ht="26.25" x14ac:dyDescent="0.25">
      <c r="A189" s="82"/>
      <c r="B189" s="86" t="s">
        <v>151</v>
      </c>
      <c r="C189" s="87"/>
      <c r="D189" s="83" t="s">
        <v>284</v>
      </c>
      <c r="E189" s="83" t="s">
        <v>153</v>
      </c>
      <c r="F189" s="88"/>
      <c r="G189" s="86" t="s">
        <v>151</v>
      </c>
      <c r="H189" s="87"/>
      <c r="I189" s="83" t="s">
        <v>284</v>
      </c>
      <c r="J189" s="83" t="s">
        <v>153</v>
      </c>
      <c r="K189" s="82"/>
    </row>
    <row r="190" spans="1:11" ht="26.25" x14ac:dyDescent="0.25">
      <c r="A190" s="82"/>
      <c r="B190" s="89">
        <v>1</v>
      </c>
      <c r="C190" s="89" t="s">
        <v>222</v>
      </c>
      <c r="D190" s="89">
        <f>VLOOKUP(C190,other,2,FALSE)/100*E190</f>
        <v>1.34</v>
      </c>
      <c r="E190" s="89">
        <v>2</v>
      </c>
      <c r="F190" s="84"/>
      <c r="G190" s="89">
        <v>1</v>
      </c>
      <c r="H190" s="89" t="s">
        <v>222</v>
      </c>
      <c r="I190" s="89">
        <f>VLOOKUP(H190,other,2,FALSE)/100*J190</f>
        <v>1.34</v>
      </c>
      <c r="J190" s="89">
        <v>2</v>
      </c>
      <c r="K190" s="82"/>
    </row>
    <row r="191" spans="1:11" ht="26.25" x14ac:dyDescent="0.25">
      <c r="A191" s="82"/>
      <c r="B191" s="89">
        <v>2</v>
      </c>
      <c r="C191" s="89" t="s">
        <v>223</v>
      </c>
      <c r="D191" s="89">
        <f>VLOOKUP(C191,other,2,FALSE)/100*E191</f>
        <v>1.22</v>
      </c>
      <c r="E191" s="89">
        <v>2</v>
      </c>
      <c r="F191" s="84"/>
      <c r="G191" s="89">
        <v>2</v>
      </c>
      <c r="H191" s="89" t="s">
        <v>224</v>
      </c>
      <c r="I191" s="89">
        <f>VLOOKUP(H191,other,2,FALSE)/100*J191</f>
        <v>1.45</v>
      </c>
      <c r="J191" s="89">
        <v>5</v>
      </c>
      <c r="K191" s="82"/>
    </row>
    <row r="192" spans="1:11" x14ac:dyDescent="0.25">
      <c r="A192" s="82"/>
      <c r="B192" s="89">
        <v>3</v>
      </c>
      <c r="C192" s="89" t="s">
        <v>288</v>
      </c>
      <c r="D192" s="89">
        <f>VLOOKUP(C192,other,2,FALSE)/100*E192</f>
        <v>0</v>
      </c>
      <c r="E192" s="89">
        <v>0</v>
      </c>
      <c r="F192" s="84"/>
      <c r="G192" s="89">
        <v>3</v>
      </c>
      <c r="H192" s="89" t="s">
        <v>288</v>
      </c>
      <c r="I192" s="89">
        <f>VLOOKUP(H192,other,2,FALSE)/100*J192</f>
        <v>0</v>
      </c>
      <c r="J192" s="89">
        <v>0</v>
      </c>
      <c r="K192" s="82"/>
    </row>
    <row r="193" spans="1:11" x14ac:dyDescent="0.25">
      <c r="A193" s="82"/>
      <c r="B193" s="89">
        <v>4</v>
      </c>
      <c r="C193" s="89" t="s">
        <v>288</v>
      </c>
      <c r="D193" s="89">
        <f>VLOOKUP(C193,other,2,FALSE)/100*E193</f>
        <v>0</v>
      </c>
      <c r="E193" s="89">
        <v>0</v>
      </c>
      <c r="F193" s="84"/>
      <c r="G193" s="89">
        <v>4</v>
      </c>
      <c r="H193" s="89" t="s">
        <v>288</v>
      </c>
      <c r="I193" s="89">
        <f>VLOOKUP(H193,other,2,FALSE)/100*J193</f>
        <v>0</v>
      </c>
      <c r="J193" s="89">
        <v>0</v>
      </c>
      <c r="K193" s="82"/>
    </row>
    <row r="194" spans="1:11" x14ac:dyDescent="0.25">
      <c r="A194" s="82"/>
      <c r="B194" s="84"/>
      <c r="C194" s="83" t="s">
        <v>152</v>
      </c>
      <c r="D194" s="89">
        <f>SUM(D190:D193)</f>
        <v>2.56</v>
      </c>
      <c r="E194" s="84"/>
      <c r="F194" s="84"/>
      <c r="G194" s="84"/>
      <c r="H194" s="83" t="s">
        <v>152</v>
      </c>
      <c r="I194" s="89">
        <f>SUM(I190:I193)</f>
        <v>2.79</v>
      </c>
      <c r="J194" s="84"/>
      <c r="K194" s="82"/>
    </row>
    <row r="195" spans="1:11" x14ac:dyDescent="0.25">
      <c r="A195" s="82"/>
      <c r="B195" s="84"/>
      <c r="C195" s="84"/>
      <c r="D195" s="84"/>
      <c r="E195" s="84"/>
      <c r="F195" s="84"/>
      <c r="G195" s="84"/>
      <c r="H195" s="84"/>
      <c r="I195" s="84"/>
      <c r="J195" s="84"/>
      <c r="K195" s="82"/>
    </row>
    <row r="196" spans="1:11" x14ac:dyDescent="0.25">
      <c r="A196" s="82"/>
      <c r="B196" s="83" t="s">
        <v>239</v>
      </c>
      <c r="C196" s="84"/>
      <c r="D196" s="84"/>
      <c r="E196" s="85"/>
      <c r="F196" s="84"/>
      <c r="G196" s="83" t="s">
        <v>244</v>
      </c>
      <c r="H196" s="84"/>
      <c r="I196" s="84"/>
      <c r="J196" s="85"/>
      <c r="K196" s="82"/>
    </row>
    <row r="197" spans="1:11" ht="26.25" x14ac:dyDescent="0.25">
      <c r="A197" s="82"/>
      <c r="B197" s="86" t="s">
        <v>151</v>
      </c>
      <c r="C197" s="87"/>
      <c r="D197" s="83" t="s">
        <v>284</v>
      </c>
      <c r="E197" s="83" t="s">
        <v>153</v>
      </c>
      <c r="F197" s="84"/>
      <c r="G197" s="86" t="s">
        <v>151</v>
      </c>
      <c r="H197" s="87"/>
      <c r="I197" s="83" t="s">
        <v>284</v>
      </c>
      <c r="J197" s="83" t="s">
        <v>153</v>
      </c>
      <c r="K197" s="82"/>
    </row>
    <row r="198" spans="1:11" ht="26.25" x14ac:dyDescent="0.25">
      <c r="A198" s="82"/>
      <c r="B198" s="89">
        <v>1</v>
      </c>
      <c r="C198" s="89" t="s">
        <v>222</v>
      </c>
      <c r="D198" s="89">
        <f>VLOOKUP(C198,other,2,FALSE)/100*E198</f>
        <v>1.34</v>
      </c>
      <c r="E198" s="89">
        <v>2</v>
      </c>
      <c r="F198" s="84"/>
      <c r="G198" s="89">
        <v>1</v>
      </c>
      <c r="H198" s="89" t="s">
        <v>222</v>
      </c>
      <c r="I198" s="89">
        <f>VLOOKUP(H198,other,2,FALSE)/100*J198</f>
        <v>0.67</v>
      </c>
      <c r="J198" s="89">
        <v>1</v>
      </c>
      <c r="K198" s="82"/>
    </row>
    <row r="199" spans="1:11" x14ac:dyDescent="0.25">
      <c r="A199" s="82"/>
      <c r="B199" s="89">
        <v>2</v>
      </c>
      <c r="C199" s="89" t="s">
        <v>225</v>
      </c>
      <c r="D199" s="89">
        <f>VLOOKUP(C199,other,2,FALSE)/100*E199</f>
        <v>1.28</v>
      </c>
      <c r="E199" s="89">
        <v>4</v>
      </c>
      <c r="F199" s="84"/>
      <c r="G199" s="89">
        <v>2</v>
      </c>
      <c r="H199" s="89" t="s">
        <v>226</v>
      </c>
      <c r="I199" s="89">
        <f>VLOOKUP(H199,other,2,FALSE)/100*J199</f>
        <v>1.28</v>
      </c>
      <c r="J199" s="89">
        <v>4</v>
      </c>
      <c r="K199" s="82"/>
    </row>
    <row r="200" spans="1:11" x14ac:dyDescent="0.25">
      <c r="A200" s="82"/>
      <c r="B200" s="89">
        <v>3</v>
      </c>
      <c r="C200" s="89" t="s">
        <v>288</v>
      </c>
      <c r="D200" s="89">
        <f>VLOOKUP(C200,other,2,FALSE)/100*E200</f>
        <v>0</v>
      </c>
      <c r="E200" s="89">
        <v>0</v>
      </c>
      <c r="F200" s="84"/>
      <c r="G200" s="89">
        <v>3</v>
      </c>
      <c r="H200" s="89" t="s">
        <v>288</v>
      </c>
      <c r="I200" s="89">
        <f>VLOOKUP(H200,other,2,FALSE)/100*J200</f>
        <v>0</v>
      </c>
      <c r="J200" s="89">
        <v>0</v>
      </c>
      <c r="K200" s="82"/>
    </row>
    <row r="201" spans="1:11" x14ac:dyDescent="0.25">
      <c r="A201" s="82"/>
      <c r="B201" s="89">
        <v>4</v>
      </c>
      <c r="C201" s="89" t="s">
        <v>288</v>
      </c>
      <c r="D201" s="89">
        <f>VLOOKUP(C201,other,2,FALSE)/100*E201</f>
        <v>0</v>
      </c>
      <c r="E201" s="89">
        <v>0</v>
      </c>
      <c r="F201" s="84"/>
      <c r="G201" s="89">
        <v>4</v>
      </c>
      <c r="H201" s="89" t="s">
        <v>288</v>
      </c>
      <c r="I201" s="89">
        <f>VLOOKUP(H201,other,2,FALSE)/100*J201</f>
        <v>0</v>
      </c>
      <c r="J201" s="89">
        <v>0</v>
      </c>
      <c r="K201" s="82"/>
    </row>
    <row r="202" spans="1:11" x14ac:dyDescent="0.25">
      <c r="A202" s="82"/>
      <c r="B202" s="84"/>
      <c r="C202" s="83" t="s">
        <v>152</v>
      </c>
      <c r="D202" s="89">
        <f>SUM(D198:D201)</f>
        <v>2.62</v>
      </c>
      <c r="E202" s="84"/>
      <c r="F202" s="84"/>
      <c r="G202" s="84"/>
      <c r="H202" s="83" t="s">
        <v>152</v>
      </c>
      <c r="I202" s="89">
        <f>SUM(I198:I201)</f>
        <v>1.9500000000000002</v>
      </c>
      <c r="J202" s="84"/>
      <c r="K202" s="82"/>
    </row>
    <row r="203" spans="1:11" x14ac:dyDescent="0.25">
      <c r="A203" s="82"/>
      <c r="B203" s="84"/>
      <c r="C203" s="84"/>
      <c r="D203" s="84"/>
      <c r="E203" s="84"/>
      <c r="F203" s="84"/>
      <c r="G203" s="84"/>
      <c r="H203" s="84"/>
      <c r="I203" s="84"/>
      <c r="J203" s="84"/>
      <c r="K203" s="82"/>
    </row>
    <row r="204" spans="1:11" x14ac:dyDescent="0.25">
      <c r="A204" s="82"/>
      <c r="B204" s="83" t="s">
        <v>240</v>
      </c>
      <c r="C204" s="84"/>
      <c r="D204" s="84"/>
      <c r="E204" s="85"/>
      <c r="F204" s="84"/>
      <c r="G204" s="83" t="s">
        <v>245</v>
      </c>
      <c r="H204" s="84"/>
      <c r="I204" s="84"/>
      <c r="J204" s="85"/>
      <c r="K204" s="82"/>
    </row>
    <row r="205" spans="1:11" ht="26.25" x14ac:dyDescent="0.25">
      <c r="A205" s="82"/>
      <c r="B205" s="86" t="s">
        <v>151</v>
      </c>
      <c r="C205" s="87"/>
      <c r="D205" s="83" t="s">
        <v>284</v>
      </c>
      <c r="E205" s="83" t="s">
        <v>153</v>
      </c>
      <c r="F205" s="84"/>
      <c r="G205" s="86" t="s">
        <v>151</v>
      </c>
      <c r="H205" s="87"/>
      <c r="I205" s="83" t="s">
        <v>284</v>
      </c>
      <c r="J205" s="83" t="s">
        <v>153</v>
      </c>
      <c r="K205" s="82"/>
    </row>
    <row r="206" spans="1:11" ht="26.25" x14ac:dyDescent="0.25">
      <c r="A206" s="82"/>
      <c r="B206" s="89">
        <v>1</v>
      </c>
      <c r="C206" s="89" t="s">
        <v>222</v>
      </c>
      <c r="D206" s="89">
        <f>VLOOKUP(C206,other,2,FALSE)/100*E206</f>
        <v>1.34</v>
      </c>
      <c r="E206" s="89">
        <v>2</v>
      </c>
      <c r="F206" s="84"/>
      <c r="G206" s="89">
        <v>1</v>
      </c>
      <c r="H206" s="89" t="s">
        <v>222</v>
      </c>
      <c r="I206" s="89">
        <f>VLOOKUP(H206,other,2,FALSE)/100*J206</f>
        <v>4.6900000000000004</v>
      </c>
      <c r="J206" s="89">
        <v>7</v>
      </c>
      <c r="K206" s="82"/>
    </row>
    <row r="207" spans="1:11" ht="26.25" x14ac:dyDescent="0.25">
      <c r="A207" s="82"/>
      <c r="B207" s="89">
        <v>2</v>
      </c>
      <c r="C207" s="89" t="s">
        <v>227</v>
      </c>
      <c r="D207" s="89">
        <f>VLOOKUP(C207,other,2,FALSE)/100*E207</f>
        <v>1.17</v>
      </c>
      <c r="E207" s="89">
        <v>3</v>
      </c>
      <c r="F207" s="84"/>
      <c r="G207" s="89">
        <v>2</v>
      </c>
      <c r="H207" s="89" t="s">
        <v>288</v>
      </c>
      <c r="I207" s="89">
        <f>VLOOKUP(H207,other,2,FALSE)/100*J207</f>
        <v>0</v>
      </c>
      <c r="J207" s="89">
        <v>80</v>
      </c>
      <c r="K207" s="82"/>
    </row>
    <row r="208" spans="1:11" x14ac:dyDescent="0.25">
      <c r="A208" s="82"/>
      <c r="B208" s="89">
        <v>3</v>
      </c>
      <c r="C208" s="89" t="s">
        <v>288</v>
      </c>
      <c r="D208" s="89">
        <f>VLOOKUP(C208,other,2,FALSE)/100*E208</f>
        <v>0</v>
      </c>
      <c r="E208" s="89">
        <v>0</v>
      </c>
      <c r="F208" s="84"/>
      <c r="G208" s="89">
        <v>3</v>
      </c>
      <c r="H208" s="89" t="s">
        <v>288</v>
      </c>
      <c r="I208" s="89">
        <f>VLOOKUP(H208,other,2,FALSE)/100*J208</f>
        <v>0</v>
      </c>
      <c r="J208" s="89">
        <v>0</v>
      </c>
      <c r="K208" s="82"/>
    </row>
    <row r="209" spans="1:11" x14ac:dyDescent="0.25">
      <c r="A209" s="82"/>
      <c r="B209" s="89">
        <v>4</v>
      </c>
      <c r="C209" s="89" t="s">
        <v>288</v>
      </c>
      <c r="D209" s="89">
        <f>VLOOKUP(C209,other,2,FALSE)/100*E209</f>
        <v>0</v>
      </c>
      <c r="E209" s="89">
        <v>0</v>
      </c>
      <c r="F209" s="84"/>
      <c r="G209" s="89">
        <v>4</v>
      </c>
      <c r="H209" s="89" t="s">
        <v>288</v>
      </c>
      <c r="I209" s="89">
        <f>VLOOKUP(H209,other,2,FALSE)/100*J209</f>
        <v>0</v>
      </c>
      <c r="J209" s="89">
        <v>0</v>
      </c>
      <c r="K209" s="82"/>
    </row>
    <row r="210" spans="1:11" x14ac:dyDescent="0.25">
      <c r="A210" s="82"/>
      <c r="B210" s="84"/>
      <c r="C210" s="83" t="s">
        <v>152</v>
      </c>
      <c r="D210" s="89">
        <f>SUM(D206:D209)</f>
        <v>2.5099999999999998</v>
      </c>
      <c r="E210" s="84"/>
      <c r="F210" s="84"/>
      <c r="G210" s="84"/>
      <c r="H210" s="83" t="s">
        <v>152</v>
      </c>
      <c r="I210" s="89">
        <f>SUM(I206:I209)</f>
        <v>4.6900000000000004</v>
      </c>
      <c r="J210" s="84"/>
      <c r="K210" s="82"/>
    </row>
    <row r="211" spans="1:11" x14ac:dyDescent="0.25">
      <c r="A211" s="82"/>
      <c r="B211" s="84"/>
      <c r="C211" s="84"/>
      <c r="D211" s="84"/>
      <c r="E211" s="84"/>
      <c r="F211" s="84"/>
      <c r="G211" s="84"/>
      <c r="H211" s="84"/>
      <c r="I211" s="84"/>
      <c r="J211" s="84"/>
      <c r="K211" s="82"/>
    </row>
    <row r="212" spans="1:11" x14ac:dyDescent="0.25">
      <c r="A212" s="82"/>
      <c r="B212" s="83" t="s">
        <v>241</v>
      </c>
      <c r="C212" s="84"/>
      <c r="D212" s="84"/>
      <c r="E212" s="85"/>
      <c r="F212" s="84"/>
      <c r="G212" s="84"/>
      <c r="H212" s="84"/>
      <c r="I212" s="84"/>
      <c r="J212" s="84"/>
      <c r="K212" s="82"/>
    </row>
    <row r="213" spans="1:11" ht="26.25" x14ac:dyDescent="0.25">
      <c r="A213" s="82"/>
      <c r="B213" s="86" t="s">
        <v>151</v>
      </c>
      <c r="C213" s="87"/>
      <c r="D213" s="83" t="s">
        <v>284</v>
      </c>
      <c r="E213" s="83" t="s">
        <v>153</v>
      </c>
      <c r="F213" s="84"/>
      <c r="G213" s="84"/>
      <c r="H213" s="84"/>
      <c r="I213" s="84"/>
      <c r="J213" s="84"/>
      <c r="K213" s="82"/>
    </row>
    <row r="214" spans="1:11" ht="26.25" x14ac:dyDescent="0.25">
      <c r="A214" s="82"/>
      <c r="B214" s="89">
        <v>1</v>
      </c>
      <c r="C214" s="89" t="s">
        <v>223</v>
      </c>
      <c r="D214" s="89">
        <f>VLOOKUP(C214,other,2,FALSE)/100*E214</f>
        <v>1.22</v>
      </c>
      <c r="E214" s="89">
        <v>2</v>
      </c>
      <c r="F214" s="84"/>
      <c r="G214" s="84"/>
      <c r="H214" s="84"/>
      <c r="I214" s="84"/>
      <c r="J214" s="84"/>
      <c r="K214" s="82"/>
    </row>
    <row r="215" spans="1:11" x14ac:dyDescent="0.25">
      <c r="A215" s="82"/>
      <c r="B215" s="89">
        <v>2</v>
      </c>
      <c r="C215" s="89" t="s">
        <v>218</v>
      </c>
      <c r="D215" s="89">
        <f>VLOOKUP(C215,other,2,FALSE)/100*E215</f>
        <v>3.08</v>
      </c>
      <c r="E215" s="89">
        <v>4</v>
      </c>
      <c r="F215" s="84"/>
      <c r="G215" s="84"/>
      <c r="H215" s="84"/>
      <c r="I215" s="84"/>
      <c r="J215" s="84"/>
      <c r="K215" s="82"/>
    </row>
    <row r="216" spans="1:11" x14ac:dyDescent="0.25">
      <c r="A216" s="82"/>
      <c r="B216" s="89">
        <v>3</v>
      </c>
      <c r="C216" s="89" t="s">
        <v>288</v>
      </c>
      <c r="D216" s="89">
        <f>VLOOKUP(C216,other,2,FALSE)/100*E216</f>
        <v>0</v>
      </c>
      <c r="E216" s="89">
        <v>0</v>
      </c>
      <c r="F216" s="84"/>
      <c r="G216" s="84"/>
      <c r="H216" s="84"/>
      <c r="I216" s="84"/>
      <c r="J216" s="84"/>
      <c r="K216" s="82"/>
    </row>
    <row r="217" spans="1:11" x14ac:dyDescent="0.25">
      <c r="A217" s="82"/>
      <c r="B217" s="89">
        <v>4</v>
      </c>
      <c r="C217" s="89" t="s">
        <v>288</v>
      </c>
      <c r="D217" s="89">
        <f>VLOOKUP(C217,other,2,FALSE)/100*E217</f>
        <v>0</v>
      </c>
      <c r="E217" s="89">
        <v>0</v>
      </c>
      <c r="F217" s="84"/>
      <c r="G217" s="84"/>
      <c r="H217" s="84"/>
      <c r="I217" s="84"/>
      <c r="J217" s="84"/>
      <c r="K217" s="82"/>
    </row>
    <row r="218" spans="1:11" x14ac:dyDescent="0.25">
      <c r="A218" s="82"/>
      <c r="B218" s="84"/>
      <c r="C218" s="83" t="s">
        <v>152</v>
      </c>
      <c r="D218" s="89">
        <f>SUM(D214:D217)</f>
        <v>4.3</v>
      </c>
      <c r="E218" s="84"/>
      <c r="F218" s="84"/>
      <c r="G218" s="91" t="s">
        <v>286</v>
      </c>
      <c r="H218" s="92"/>
      <c r="I218" s="93">
        <f>SUM(D194,I194,D202,I202,D210,I210,D218)</f>
        <v>21.42</v>
      </c>
      <c r="J218" s="84"/>
      <c r="K218" s="82"/>
    </row>
    <row r="219" spans="1:11" x14ac:dyDescent="0.25">
      <c r="A219" s="82"/>
      <c r="B219" s="94"/>
      <c r="C219" s="94"/>
      <c r="D219" s="94"/>
      <c r="E219" s="94"/>
      <c r="F219" s="94"/>
      <c r="G219" s="94"/>
      <c r="H219" s="94"/>
      <c r="I219" s="94"/>
      <c r="J219" s="94"/>
      <c r="K219" s="82"/>
    </row>
    <row r="220" spans="1:11" x14ac:dyDescent="0.25">
      <c r="A220" s="82"/>
      <c r="B220" s="94"/>
      <c r="C220" s="94"/>
      <c r="D220" s="94"/>
      <c r="E220" s="94"/>
      <c r="F220" s="94"/>
      <c r="G220" s="94"/>
      <c r="H220" s="94"/>
      <c r="I220" s="94"/>
      <c r="J220" s="94"/>
      <c r="K220" s="82"/>
    </row>
    <row r="221" spans="1:11" x14ac:dyDescent="0.25">
      <c r="A221" s="82"/>
      <c r="B221" s="94"/>
      <c r="C221" s="94"/>
      <c r="D221" s="94"/>
      <c r="E221" s="94"/>
      <c r="F221" s="94"/>
      <c r="G221" s="94"/>
      <c r="H221" s="94"/>
      <c r="I221" s="94"/>
      <c r="J221" s="94"/>
      <c r="K221" s="82"/>
    </row>
    <row r="222" spans="1:11" x14ac:dyDescent="0.25">
      <c r="A222" s="82"/>
      <c r="B222" s="94"/>
      <c r="C222" s="94"/>
      <c r="D222" s="94"/>
      <c r="E222" s="94"/>
      <c r="F222" s="94"/>
      <c r="G222" s="94"/>
      <c r="H222" s="94"/>
      <c r="I222" s="94"/>
      <c r="J222" s="94"/>
      <c r="K222" s="82"/>
    </row>
    <row r="223" spans="1:11" x14ac:dyDescent="0.25">
      <c r="A223" s="82"/>
      <c r="B223" s="94"/>
      <c r="C223" s="94"/>
      <c r="D223" s="94"/>
      <c r="E223" s="94"/>
      <c r="F223" s="94"/>
      <c r="G223" s="94"/>
      <c r="H223" s="94"/>
      <c r="I223" s="94"/>
      <c r="J223" s="94"/>
      <c r="K223" s="82"/>
    </row>
    <row r="224" spans="1:11" x14ac:dyDescent="0.25">
      <c r="A224" s="82"/>
      <c r="B224" s="94"/>
      <c r="C224" s="94"/>
      <c r="D224" s="94"/>
      <c r="E224" s="94"/>
      <c r="F224" s="94"/>
      <c r="G224" s="94"/>
      <c r="H224" s="94"/>
      <c r="I224" s="94"/>
      <c r="J224" s="94"/>
      <c r="K224" s="82"/>
    </row>
    <row r="225" spans="1:11" x14ac:dyDescent="0.25">
      <c r="A225" s="82"/>
      <c r="B225" s="83" t="s">
        <v>238</v>
      </c>
      <c r="C225" s="84"/>
      <c r="D225" s="84"/>
      <c r="E225" s="85"/>
      <c r="F225" s="85"/>
      <c r="G225" s="83" t="s">
        <v>242</v>
      </c>
      <c r="H225" s="84"/>
      <c r="I225" s="84"/>
      <c r="J225" s="85"/>
      <c r="K225" s="82"/>
    </row>
    <row r="226" spans="1:11" ht="26.25" x14ac:dyDescent="0.25">
      <c r="A226" s="82"/>
      <c r="B226" s="86" t="s">
        <v>151</v>
      </c>
      <c r="C226" s="87"/>
      <c r="D226" s="83" t="s">
        <v>284</v>
      </c>
      <c r="E226" s="83" t="s">
        <v>153</v>
      </c>
      <c r="F226" s="88"/>
      <c r="G226" s="86" t="s">
        <v>151</v>
      </c>
      <c r="H226" s="87"/>
      <c r="I226" s="83" t="s">
        <v>284</v>
      </c>
      <c r="J226" s="83" t="s">
        <v>153</v>
      </c>
      <c r="K226" s="82"/>
    </row>
    <row r="227" spans="1:11" ht="26.25" x14ac:dyDescent="0.25">
      <c r="A227" s="82"/>
      <c r="B227" s="89">
        <v>1</v>
      </c>
      <c r="C227" s="89" t="s">
        <v>223</v>
      </c>
      <c r="D227" s="89">
        <f>VLOOKUP(C227,other,2,FALSE)/100*E227</f>
        <v>3.05</v>
      </c>
      <c r="E227" s="89">
        <v>5</v>
      </c>
      <c r="F227" s="84"/>
      <c r="G227" s="89">
        <v>1</v>
      </c>
      <c r="H227" s="89" t="s">
        <v>223</v>
      </c>
      <c r="I227" s="89">
        <f>VLOOKUP(H227,other,2,FALSE)/100*J227</f>
        <v>1.83</v>
      </c>
      <c r="J227" s="89">
        <v>3</v>
      </c>
      <c r="K227" s="82"/>
    </row>
    <row r="228" spans="1:11" x14ac:dyDescent="0.25">
      <c r="A228" s="82"/>
      <c r="B228" s="89">
        <v>2</v>
      </c>
      <c r="C228" s="89" t="s">
        <v>220</v>
      </c>
      <c r="D228" s="89">
        <f>VLOOKUP(C228,other,2,FALSE)/100*E228</f>
        <v>1.26</v>
      </c>
      <c r="E228" s="89">
        <v>2</v>
      </c>
      <c r="F228" s="84"/>
      <c r="G228" s="89">
        <v>2</v>
      </c>
      <c r="H228" s="89" t="s">
        <v>221</v>
      </c>
      <c r="I228" s="89">
        <f>VLOOKUP(H228,other,2,FALSE)/100*J228</f>
        <v>1.5</v>
      </c>
      <c r="J228" s="89">
        <v>2</v>
      </c>
      <c r="K228" s="82"/>
    </row>
    <row r="229" spans="1:11" x14ac:dyDescent="0.25">
      <c r="A229" s="82"/>
      <c r="B229" s="89">
        <v>3</v>
      </c>
      <c r="C229" s="89" t="s">
        <v>288</v>
      </c>
      <c r="D229" s="89">
        <f>VLOOKUP(C229,other,2,FALSE)/100*E229</f>
        <v>0</v>
      </c>
      <c r="E229" s="89">
        <v>0</v>
      </c>
      <c r="F229" s="84"/>
      <c r="G229" s="89">
        <v>3</v>
      </c>
      <c r="H229" s="89" t="s">
        <v>288</v>
      </c>
      <c r="I229" s="89">
        <f>VLOOKUP(H229,other,2,FALSE)/100*J229</f>
        <v>0</v>
      </c>
      <c r="J229" s="89">
        <v>0</v>
      </c>
      <c r="K229" s="82"/>
    </row>
    <row r="230" spans="1:11" x14ac:dyDescent="0.25">
      <c r="A230" s="82"/>
      <c r="B230" s="89">
        <v>4</v>
      </c>
      <c r="C230" s="89" t="s">
        <v>288</v>
      </c>
      <c r="D230" s="89">
        <f>VLOOKUP(C230,other,2,FALSE)/100*E230</f>
        <v>0</v>
      </c>
      <c r="E230" s="89">
        <v>0</v>
      </c>
      <c r="F230" s="84"/>
      <c r="G230" s="89">
        <v>4</v>
      </c>
      <c r="H230" s="89" t="s">
        <v>288</v>
      </c>
      <c r="I230" s="89">
        <f>VLOOKUP(H230,other,2,FALSE)/100*J230</f>
        <v>0</v>
      </c>
      <c r="J230" s="89">
        <v>0</v>
      </c>
      <c r="K230" s="82"/>
    </row>
    <row r="231" spans="1:11" x14ac:dyDescent="0.25">
      <c r="A231" s="82"/>
      <c r="B231" s="84"/>
      <c r="C231" s="83" t="s">
        <v>152</v>
      </c>
      <c r="D231" s="89">
        <f>SUM(D227:D230)</f>
        <v>4.3099999999999996</v>
      </c>
      <c r="E231" s="84"/>
      <c r="F231" s="84"/>
      <c r="G231" s="84"/>
      <c r="H231" s="83" t="s">
        <v>152</v>
      </c>
      <c r="I231" s="89">
        <f>SUM(I227:I230)</f>
        <v>3.33</v>
      </c>
      <c r="J231" s="84"/>
      <c r="K231" s="82"/>
    </row>
    <row r="232" spans="1:11" x14ac:dyDescent="0.25">
      <c r="A232" s="82"/>
      <c r="B232" s="84"/>
      <c r="C232" s="84"/>
      <c r="D232" s="84"/>
      <c r="E232" s="84"/>
      <c r="F232" s="84"/>
      <c r="G232" s="84"/>
      <c r="H232" s="84"/>
      <c r="I232" s="84"/>
      <c r="J232" s="84"/>
      <c r="K232" s="82"/>
    </row>
    <row r="233" spans="1:11" x14ac:dyDescent="0.25">
      <c r="A233" s="82"/>
      <c r="B233" s="83" t="s">
        <v>239</v>
      </c>
      <c r="C233" s="84"/>
      <c r="D233" s="84"/>
      <c r="E233" s="85"/>
      <c r="F233" s="84"/>
      <c r="G233" s="83" t="s">
        <v>244</v>
      </c>
      <c r="H233" s="84"/>
      <c r="I233" s="84"/>
      <c r="J233" s="85"/>
      <c r="K233" s="82"/>
    </row>
    <row r="234" spans="1:11" ht="26.25" x14ac:dyDescent="0.25">
      <c r="A234" s="82"/>
      <c r="B234" s="86" t="s">
        <v>151</v>
      </c>
      <c r="C234" s="87"/>
      <c r="D234" s="83" t="s">
        <v>284</v>
      </c>
      <c r="E234" s="83" t="s">
        <v>153</v>
      </c>
      <c r="F234" s="84"/>
      <c r="G234" s="86" t="s">
        <v>151</v>
      </c>
      <c r="H234" s="87"/>
      <c r="I234" s="83" t="s">
        <v>284</v>
      </c>
      <c r="J234" s="83" t="s">
        <v>153</v>
      </c>
      <c r="K234" s="82"/>
    </row>
    <row r="235" spans="1:11" ht="26.25" x14ac:dyDescent="0.25">
      <c r="A235" s="82"/>
      <c r="B235" s="89">
        <v>1</v>
      </c>
      <c r="C235" s="89" t="s">
        <v>223</v>
      </c>
      <c r="D235" s="89">
        <f>VLOOKUP(C235,other,2,FALSE)/100*E235</f>
        <v>2.44</v>
      </c>
      <c r="E235" s="89">
        <v>4</v>
      </c>
      <c r="F235" s="84"/>
      <c r="G235" s="89">
        <v>1</v>
      </c>
      <c r="H235" s="89" t="s">
        <v>223</v>
      </c>
      <c r="I235" s="89">
        <f>VLOOKUP(H235,other,2,FALSE)/100*J235</f>
        <v>1.83</v>
      </c>
      <c r="J235" s="89">
        <v>3</v>
      </c>
      <c r="K235" s="82"/>
    </row>
    <row r="236" spans="1:11" ht="26.25" x14ac:dyDescent="0.25">
      <c r="A236" s="82"/>
      <c r="B236" s="89">
        <v>2</v>
      </c>
      <c r="C236" s="89" t="s">
        <v>222</v>
      </c>
      <c r="D236" s="89">
        <f>VLOOKUP(C236,other,2,FALSE)/100*E236</f>
        <v>2.68</v>
      </c>
      <c r="E236" s="89">
        <v>4</v>
      </c>
      <c r="F236" s="84"/>
      <c r="G236" s="89">
        <v>2</v>
      </c>
      <c r="H236" s="89" t="s">
        <v>224</v>
      </c>
      <c r="I236" s="89">
        <f>VLOOKUP(H236,other,2,FALSE)/100*J236</f>
        <v>1.45</v>
      </c>
      <c r="J236" s="89">
        <v>5</v>
      </c>
      <c r="K236" s="82"/>
    </row>
    <row r="237" spans="1:11" x14ac:dyDescent="0.25">
      <c r="A237" s="82"/>
      <c r="B237" s="89">
        <v>3</v>
      </c>
      <c r="C237" s="89" t="s">
        <v>288</v>
      </c>
      <c r="D237" s="89">
        <f>VLOOKUP(C237,other,2,FALSE)/100*E237</f>
        <v>0</v>
      </c>
      <c r="E237" s="89">
        <v>0</v>
      </c>
      <c r="F237" s="84"/>
      <c r="G237" s="89">
        <v>3</v>
      </c>
      <c r="H237" s="89" t="s">
        <v>288</v>
      </c>
      <c r="I237" s="89">
        <f>VLOOKUP(H237,other,2,FALSE)/100*J237</f>
        <v>0</v>
      </c>
      <c r="J237" s="89">
        <v>0</v>
      </c>
      <c r="K237" s="82"/>
    </row>
    <row r="238" spans="1:11" x14ac:dyDescent="0.25">
      <c r="A238" s="82"/>
      <c r="B238" s="89">
        <v>4</v>
      </c>
      <c r="C238" s="89" t="s">
        <v>288</v>
      </c>
      <c r="D238" s="89">
        <f>VLOOKUP(C238,other,2,FALSE)/100*E238</f>
        <v>0</v>
      </c>
      <c r="E238" s="89">
        <v>0</v>
      </c>
      <c r="F238" s="84"/>
      <c r="G238" s="89">
        <v>4</v>
      </c>
      <c r="H238" s="89" t="s">
        <v>288</v>
      </c>
      <c r="I238" s="89">
        <f>VLOOKUP(H238,other,2,FALSE)/100*J238</f>
        <v>0</v>
      </c>
      <c r="J238" s="89">
        <v>0</v>
      </c>
      <c r="K238" s="82"/>
    </row>
    <row r="239" spans="1:11" x14ac:dyDescent="0.25">
      <c r="A239" s="82"/>
      <c r="B239" s="84"/>
      <c r="C239" s="83" t="s">
        <v>152</v>
      </c>
      <c r="D239" s="89">
        <f>SUM(D235:D238)</f>
        <v>5.12</v>
      </c>
      <c r="E239" s="84"/>
      <c r="F239" s="84"/>
      <c r="G239" s="84"/>
      <c r="H239" s="83" t="s">
        <v>152</v>
      </c>
      <c r="I239" s="89">
        <f>SUM(I235:I238)</f>
        <v>3.2800000000000002</v>
      </c>
      <c r="J239" s="84"/>
      <c r="K239" s="82"/>
    </row>
    <row r="240" spans="1:11" x14ac:dyDescent="0.25">
      <c r="A240" s="82"/>
      <c r="B240" s="84"/>
      <c r="C240" s="84"/>
      <c r="D240" s="84"/>
      <c r="E240" s="84"/>
      <c r="F240" s="84"/>
      <c r="G240" s="84"/>
      <c r="H240" s="84"/>
      <c r="I240" s="84"/>
      <c r="J240" s="84"/>
      <c r="K240" s="82"/>
    </row>
    <row r="241" spans="1:11" x14ac:dyDescent="0.25">
      <c r="A241" s="82"/>
      <c r="B241" s="83" t="s">
        <v>240</v>
      </c>
      <c r="C241" s="84"/>
      <c r="D241" s="84"/>
      <c r="E241" s="85"/>
      <c r="F241" s="84"/>
      <c r="G241" s="83" t="s">
        <v>245</v>
      </c>
      <c r="H241" s="84"/>
      <c r="I241" s="84"/>
      <c r="J241" s="85"/>
      <c r="K241" s="82"/>
    </row>
    <row r="242" spans="1:11" ht="26.25" x14ac:dyDescent="0.25">
      <c r="A242" s="82"/>
      <c r="B242" s="86" t="s">
        <v>151</v>
      </c>
      <c r="C242" s="87"/>
      <c r="D242" s="83" t="s">
        <v>284</v>
      </c>
      <c r="E242" s="83" t="s">
        <v>153</v>
      </c>
      <c r="F242" s="84"/>
      <c r="G242" s="86" t="s">
        <v>151</v>
      </c>
      <c r="H242" s="87"/>
      <c r="I242" s="83" t="s">
        <v>284</v>
      </c>
      <c r="J242" s="83" t="s">
        <v>153</v>
      </c>
      <c r="K242" s="82"/>
    </row>
    <row r="243" spans="1:11" ht="26.25" x14ac:dyDescent="0.25">
      <c r="A243" s="82"/>
      <c r="B243" s="89">
        <v>1</v>
      </c>
      <c r="C243" s="89" t="s">
        <v>223</v>
      </c>
      <c r="D243" s="89">
        <f>VLOOKUP(C243,other,2,FALSE)/100*E243</f>
        <v>0.61</v>
      </c>
      <c r="E243" s="89">
        <v>1</v>
      </c>
      <c r="F243" s="84"/>
      <c r="G243" s="89">
        <v>1</v>
      </c>
      <c r="H243" s="89" t="s">
        <v>223</v>
      </c>
      <c r="I243" s="89">
        <f>VLOOKUP(H243,other,2,FALSE)/100*J243</f>
        <v>1.22</v>
      </c>
      <c r="J243" s="89">
        <v>2</v>
      </c>
      <c r="K243" s="82"/>
    </row>
    <row r="244" spans="1:11" x14ac:dyDescent="0.25">
      <c r="A244" s="82"/>
      <c r="B244" s="89">
        <v>2</v>
      </c>
      <c r="C244" s="89" t="s">
        <v>225</v>
      </c>
      <c r="D244" s="89">
        <f>VLOOKUP(C244,other,2,FALSE)/100*E244</f>
        <v>1.28</v>
      </c>
      <c r="E244" s="89">
        <v>4</v>
      </c>
      <c r="F244" s="84"/>
      <c r="G244" s="89">
        <v>2</v>
      </c>
      <c r="H244" s="89" t="s">
        <v>226</v>
      </c>
      <c r="I244" s="89">
        <f>VLOOKUP(H244,other,2,FALSE)/100*J244</f>
        <v>0.96</v>
      </c>
      <c r="J244" s="89">
        <v>3</v>
      </c>
      <c r="K244" s="82"/>
    </row>
    <row r="245" spans="1:11" x14ac:dyDescent="0.25">
      <c r="A245" s="82"/>
      <c r="B245" s="89">
        <v>3</v>
      </c>
      <c r="C245" s="89" t="s">
        <v>288</v>
      </c>
      <c r="D245" s="89">
        <f>VLOOKUP(C245,other,2,FALSE)/100*E245</f>
        <v>0</v>
      </c>
      <c r="E245" s="89">
        <v>0</v>
      </c>
      <c r="F245" s="84"/>
      <c r="G245" s="89">
        <v>3</v>
      </c>
      <c r="H245" s="89" t="s">
        <v>288</v>
      </c>
      <c r="I245" s="89">
        <f>VLOOKUP(H245,other,2,FALSE)/100*J245</f>
        <v>0</v>
      </c>
      <c r="J245" s="89">
        <v>0</v>
      </c>
      <c r="K245" s="82"/>
    </row>
    <row r="246" spans="1:11" x14ac:dyDescent="0.25">
      <c r="A246" s="82"/>
      <c r="B246" s="89">
        <v>4</v>
      </c>
      <c r="C246" s="89" t="s">
        <v>288</v>
      </c>
      <c r="D246" s="89">
        <f>VLOOKUP(C246,other,2,FALSE)/100*E246</f>
        <v>0</v>
      </c>
      <c r="E246" s="89">
        <v>0</v>
      </c>
      <c r="F246" s="84"/>
      <c r="G246" s="89">
        <v>4</v>
      </c>
      <c r="H246" s="89" t="s">
        <v>288</v>
      </c>
      <c r="I246" s="89">
        <f>VLOOKUP(H246,other,2,FALSE)/100*J246</f>
        <v>0</v>
      </c>
      <c r="J246" s="89">
        <v>0</v>
      </c>
      <c r="K246" s="82"/>
    </row>
    <row r="247" spans="1:11" x14ac:dyDescent="0.25">
      <c r="A247" s="82"/>
      <c r="B247" s="84"/>
      <c r="C247" s="83" t="s">
        <v>152</v>
      </c>
      <c r="D247" s="89">
        <f>SUM(D243:D246)</f>
        <v>1.8900000000000001</v>
      </c>
      <c r="E247" s="84"/>
      <c r="F247" s="84"/>
      <c r="G247" s="84"/>
      <c r="H247" s="83" t="s">
        <v>152</v>
      </c>
      <c r="I247" s="89">
        <f>SUM(I243:I246)</f>
        <v>2.1799999999999997</v>
      </c>
      <c r="J247" s="84"/>
      <c r="K247" s="82"/>
    </row>
    <row r="248" spans="1:11" x14ac:dyDescent="0.25">
      <c r="A248" s="82"/>
      <c r="B248" s="84"/>
      <c r="C248" s="84"/>
      <c r="D248" s="84"/>
      <c r="E248" s="84"/>
      <c r="F248" s="84"/>
      <c r="G248" s="84"/>
      <c r="H248" s="84"/>
      <c r="I248" s="84"/>
      <c r="J248" s="84"/>
      <c r="K248" s="82"/>
    </row>
    <row r="249" spans="1:11" x14ac:dyDescent="0.25">
      <c r="A249" s="82"/>
      <c r="B249" s="83" t="s">
        <v>241</v>
      </c>
      <c r="C249" s="84"/>
      <c r="D249" s="84"/>
      <c r="E249" s="85"/>
      <c r="F249" s="84"/>
      <c r="G249" s="84"/>
      <c r="H249" s="84"/>
      <c r="I249" s="84"/>
      <c r="J249" s="84"/>
      <c r="K249" s="82"/>
    </row>
    <row r="250" spans="1:11" ht="26.25" x14ac:dyDescent="0.25">
      <c r="A250" s="82"/>
      <c r="B250" s="86" t="s">
        <v>151</v>
      </c>
      <c r="C250" s="87"/>
      <c r="D250" s="83" t="s">
        <v>284</v>
      </c>
      <c r="E250" s="83" t="s">
        <v>153</v>
      </c>
      <c r="F250" s="84"/>
      <c r="G250" s="84"/>
      <c r="H250" s="84"/>
      <c r="I250" s="84"/>
      <c r="J250" s="84"/>
      <c r="K250" s="82"/>
    </row>
    <row r="251" spans="1:11" ht="26.25" x14ac:dyDescent="0.25">
      <c r="A251" s="82"/>
      <c r="B251" s="89">
        <v>1</v>
      </c>
      <c r="C251" s="89" t="s">
        <v>223</v>
      </c>
      <c r="D251" s="89">
        <f>VLOOKUP(C251,other,2,FALSE)/100*E251</f>
        <v>1.83</v>
      </c>
      <c r="E251" s="89">
        <v>3</v>
      </c>
      <c r="F251" s="84"/>
      <c r="G251" s="84"/>
      <c r="H251" s="84"/>
      <c r="I251" s="84"/>
      <c r="J251" s="84"/>
      <c r="K251" s="82"/>
    </row>
    <row r="252" spans="1:11" ht="26.25" x14ac:dyDescent="0.25">
      <c r="A252" s="82"/>
      <c r="B252" s="89">
        <v>2</v>
      </c>
      <c r="C252" s="89" t="s">
        <v>227</v>
      </c>
      <c r="D252" s="89">
        <f>VLOOKUP(C252,other,2,FALSE)/100*E252</f>
        <v>0.78</v>
      </c>
      <c r="E252" s="89">
        <v>2</v>
      </c>
      <c r="F252" s="84"/>
      <c r="G252" s="84"/>
      <c r="H252" s="84"/>
      <c r="I252" s="84"/>
      <c r="J252" s="84"/>
      <c r="K252" s="82"/>
    </row>
    <row r="253" spans="1:11" x14ac:dyDescent="0.25">
      <c r="A253" s="82"/>
      <c r="B253" s="89">
        <v>3</v>
      </c>
      <c r="C253" s="89" t="s">
        <v>288</v>
      </c>
      <c r="D253" s="89">
        <f>VLOOKUP(C253,other,2,FALSE)/100*E253</f>
        <v>0</v>
      </c>
      <c r="E253" s="89">
        <v>0</v>
      </c>
      <c r="F253" s="84"/>
      <c r="G253" s="84"/>
      <c r="H253" s="84"/>
      <c r="I253" s="84"/>
      <c r="J253" s="84"/>
      <c r="K253" s="82"/>
    </row>
    <row r="254" spans="1:11" x14ac:dyDescent="0.25">
      <c r="A254" s="82"/>
      <c r="B254" s="89">
        <v>4</v>
      </c>
      <c r="C254" s="89" t="s">
        <v>288</v>
      </c>
      <c r="D254" s="89">
        <f>VLOOKUP(C254,other,2,FALSE)/100*E254</f>
        <v>0</v>
      </c>
      <c r="E254" s="89">
        <v>0</v>
      </c>
      <c r="F254" s="84"/>
      <c r="G254" s="84"/>
      <c r="H254" s="84"/>
      <c r="I254" s="84"/>
      <c r="J254" s="84"/>
      <c r="K254" s="82"/>
    </row>
    <row r="255" spans="1:11" x14ac:dyDescent="0.25">
      <c r="A255" s="82"/>
      <c r="B255" s="84"/>
      <c r="C255" s="83" t="s">
        <v>152</v>
      </c>
      <c r="D255" s="89">
        <f>SUM(D251:D254)</f>
        <v>2.6100000000000003</v>
      </c>
      <c r="E255" s="84"/>
      <c r="F255" s="84"/>
      <c r="G255" s="91" t="s">
        <v>286</v>
      </c>
      <c r="H255" s="92"/>
      <c r="I255" s="93">
        <f>SUM(D231,I231,D239,I239,D247,I247,D255)</f>
        <v>22.72</v>
      </c>
      <c r="J255" s="84"/>
      <c r="K255" s="82"/>
    </row>
    <row r="256" spans="1:11" x14ac:dyDescent="0.25">
      <c r="A256" s="82"/>
      <c r="B256" s="94"/>
      <c r="C256" s="94"/>
      <c r="D256" s="94"/>
      <c r="E256" s="94"/>
      <c r="F256" s="94"/>
      <c r="G256" s="94"/>
      <c r="H256" s="94"/>
      <c r="I256" s="94"/>
      <c r="J256" s="94"/>
      <c r="K256" s="82"/>
    </row>
    <row r="257" spans="1:11" x14ac:dyDescent="0.25">
      <c r="A257" s="82"/>
      <c r="B257" s="94"/>
      <c r="C257" s="94"/>
      <c r="D257" s="94"/>
      <c r="E257" s="94"/>
      <c r="F257" s="94"/>
      <c r="G257" s="94"/>
      <c r="H257" s="94"/>
      <c r="I257" s="94"/>
      <c r="J257" s="94"/>
      <c r="K257" s="82"/>
    </row>
    <row r="258" spans="1:11" x14ac:dyDescent="0.25">
      <c r="A258" s="82"/>
      <c r="B258" s="94"/>
      <c r="C258" s="94"/>
      <c r="D258" s="94"/>
      <c r="E258" s="94"/>
      <c r="F258" s="94"/>
      <c r="G258" s="94"/>
      <c r="H258" s="94"/>
      <c r="I258" s="94"/>
      <c r="J258" s="94"/>
      <c r="K258" s="82"/>
    </row>
    <row r="259" spans="1:11" x14ac:dyDescent="0.25">
      <c r="A259" s="82"/>
      <c r="B259" s="94"/>
      <c r="C259" s="94"/>
      <c r="D259" s="94"/>
      <c r="E259" s="94"/>
      <c r="F259" s="94"/>
      <c r="G259" s="94"/>
      <c r="H259" s="94"/>
      <c r="I259" s="94"/>
      <c r="J259" s="94"/>
      <c r="K259" s="82"/>
    </row>
    <row r="260" spans="1:11" x14ac:dyDescent="0.25">
      <c r="A260" s="82"/>
      <c r="B260" s="94"/>
      <c r="C260" s="94"/>
      <c r="D260" s="94"/>
      <c r="E260" s="94"/>
      <c r="F260" s="94"/>
      <c r="G260" s="94"/>
      <c r="H260" s="94"/>
      <c r="I260" s="94"/>
      <c r="J260" s="94"/>
      <c r="K260" s="82"/>
    </row>
    <row r="261" spans="1:11" x14ac:dyDescent="0.25">
      <c r="A261" s="82"/>
      <c r="B261" s="94"/>
      <c r="C261" s="94"/>
      <c r="D261" s="94"/>
      <c r="E261" s="94"/>
      <c r="F261" s="94"/>
      <c r="G261" s="94"/>
      <c r="H261" s="94"/>
      <c r="I261" s="94"/>
      <c r="J261" s="94"/>
      <c r="K261" s="82"/>
    </row>
    <row r="262" spans="1:11" x14ac:dyDescent="0.25">
      <c r="A262" s="82"/>
      <c r="B262" s="83" t="s">
        <v>238</v>
      </c>
      <c r="C262" s="84"/>
      <c r="D262" s="84"/>
      <c r="E262" s="85"/>
      <c r="F262" s="85"/>
      <c r="G262" s="83" t="s">
        <v>242</v>
      </c>
      <c r="H262" s="84"/>
      <c r="I262" s="84"/>
      <c r="J262" s="85"/>
      <c r="K262" s="82"/>
    </row>
    <row r="263" spans="1:11" ht="26.25" x14ac:dyDescent="0.25">
      <c r="A263" s="82"/>
      <c r="B263" s="86" t="s">
        <v>151</v>
      </c>
      <c r="C263" s="87"/>
      <c r="D263" s="83" t="s">
        <v>284</v>
      </c>
      <c r="E263" s="83" t="s">
        <v>153</v>
      </c>
      <c r="F263" s="88"/>
      <c r="G263" s="86" t="s">
        <v>151</v>
      </c>
      <c r="H263" s="87"/>
      <c r="I263" s="83" t="s">
        <v>284</v>
      </c>
      <c r="J263" s="83" t="s">
        <v>153</v>
      </c>
      <c r="K263" s="82"/>
    </row>
    <row r="264" spans="1:11" ht="26.25" x14ac:dyDescent="0.25">
      <c r="A264" s="82"/>
      <c r="B264" s="89">
        <v>1</v>
      </c>
      <c r="C264" s="89" t="s">
        <v>223</v>
      </c>
      <c r="D264" s="89">
        <f>VLOOKUP(C264,other,2,FALSE)/100*E264</f>
        <v>3.05</v>
      </c>
      <c r="E264" s="89">
        <v>5</v>
      </c>
      <c r="F264" s="84"/>
      <c r="G264" s="89">
        <v>1</v>
      </c>
      <c r="H264" s="89" t="s">
        <v>218</v>
      </c>
      <c r="I264" s="89">
        <f>VLOOKUP(H264,other,2,FALSE)/100*J264</f>
        <v>2.31</v>
      </c>
      <c r="J264" s="89">
        <v>3</v>
      </c>
      <c r="K264" s="82"/>
    </row>
    <row r="265" spans="1:11" x14ac:dyDescent="0.25">
      <c r="A265" s="82"/>
      <c r="B265" s="89">
        <v>2</v>
      </c>
      <c r="C265" s="89" t="s">
        <v>288</v>
      </c>
      <c r="D265" s="89">
        <f>VLOOKUP(C265,other,2,FALSE)/100*E265</f>
        <v>0</v>
      </c>
      <c r="E265" s="89">
        <v>2</v>
      </c>
      <c r="F265" s="84"/>
      <c r="G265" s="89">
        <v>2</v>
      </c>
      <c r="H265" s="89" t="s">
        <v>219</v>
      </c>
      <c r="I265" s="89">
        <f>VLOOKUP(H265,other,2,FALSE)/100*J265</f>
        <v>2</v>
      </c>
      <c r="J265" s="89">
        <v>2</v>
      </c>
      <c r="K265" s="82"/>
    </row>
    <row r="266" spans="1:11" x14ac:dyDescent="0.25">
      <c r="A266" s="82"/>
      <c r="B266" s="89">
        <v>3</v>
      </c>
      <c r="C266" s="89" t="s">
        <v>288</v>
      </c>
      <c r="D266" s="89">
        <f>VLOOKUP(C266,other,2,FALSE)/100*E266</f>
        <v>0</v>
      </c>
      <c r="E266" s="89">
        <v>0</v>
      </c>
      <c r="F266" s="84"/>
      <c r="G266" s="89">
        <v>3</v>
      </c>
      <c r="H266" s="89" t="s">
        <v>221</v>
      </c>
      <c r="I266" s="89">
        <f>VLOOKUP(H266,other,2,FALSE)/100*J266</f>
        <v>2.25</v>
      </c>
      <c r="J266" s="89">
        <v>3</v>
      </c>
      <c r="K266" s="82"/>
    </row>
    <row r="267" spans="1:11" x14ac:dyDescent="0.25">
      <c r="A267" s="82"/>
      <c r="B267" s="89">
        <v>4</v>
      </c>
      <c r="C267" s="89" t="s">
        <v>288</v>
      </c>
      <c r="D267" s="89">
        <f>VLOOKUP(C267,other,2,FALSE)/100*E267</f>
        <v>0</v>
      </c>
      <c r="E267" s="89">
        <v>0</v>
      </c>
      <c r="F267" s="84"/>
      <c r="G267" s="89">
        <v>4</v>
      </c>
      <c r="H267" s="89" t="s">
        <v>288</v>
      </c>
      <c r="I267" s="89">
        <f>VLOOKUP(H267,other,2,FALSE)/100*J267</f>
        <v>0</v>
      </c>
      <c r="J267" s="89">
        <v>0</v>
      </c>
      <c r="K267" s="82"/>
    </row>
    <row r="268" spans="1:11" x14ac:dyDescent="0.25">
      <c r="A268" s="82"/>
      <c r="B268" s="84"/>
      <c r="C268" s="83" t="s">
        <v>152</v>
      </c>
      <c r="D268" s="89">
        <f>SUM(D264:D267)</f>
        <v>3.05</v>
      </c>
      <c r="E268" s="84"/>
      <c r="F268" s="84"/>
      <c r="G268" s="84"/>
      <c r="H268" s="83" t="s">
        <v>152</v>
      </c>
      <c r="I268" s="89">
        <f>SUM(I264:I267)</f>
        <v>6.5600000000000005</v>
      </c>
      <c r="J268" s="84"/>
      <c r="K268" s="82"/>
    </row>
    <row r="269" spans="1:11" x14ac:dyDescent="0.25">
      <c r="A269" s="82"/>
      <c r="B269" s="84"/>
      <c r="C269" s="84"/>
      <c r="D269" s="84"/>
      <c r="E269" s="84"/>
      <c r="F269" s="84"/>
      <c r="G269" s="84"/>
      <c r="H269" s="84"/>
      <c r="I269" s="84"/>
      <c r="J269" s="84"/>
      <c r="K269" s="82"/>
    </row>
    <row r="270" spans="1:11" x14ac:dyDescent="0.25">
      <c r="A270" s="82"/>
      <c r="B270" s="83" t="s">
        <v>239</v>
      </c>
      <c r="C270" s="84"/>
      <c r="D270" s="84"/>
      <c r="E270" s="85"/>
      <c r="F270" s="84"/>
      <c r="G270" s="83" t="s">
        <v>244</v>
      </c>
      <c r="H270" s="84"/>
      <c r="I270" s="84"/>
      <c r="J270" s="85"/>
      <c r="K270" s="82"/>
    </row>
    <row r="271" spans="1:11" ht="26.25" x14ac:dyDescent="0.25">
      <c r="A271" s="82"/>
      <c r="B271" s="86" t="s">
        <v>151</v>
      </c>
      <c r="C271" s="87"/>
      <c r="D271" s="83" t="s">
        <v>284</v>
      </c>
      <c r="E271" s="83" t="s">
        <v>153</v>
      </c>
      <c r="F271" s="84">
        <v>6</v>
      </c>
      <c r="G271" s="86" t="s">
        <v>151</v>
      </c>
      <c r="H271" s="87"/>
      <c r="I271" s="83" t="s">
        <v>284</v>
      </c>
      <c r="J271" s="83" t="s">
        <v>153</v>
      </c>
      <c r="K271" s="82"/>
    </row>
    <row r="272" spans="1:11" ht="26.25" x14ac:dyDescent="0.25">
      <c r="A272" s="82"/>
      <c r="B272" s="89">
        <v>1</v>
      </c>
      <c r="C272" s="89" t="s">
        <v>218</v>
      </c>
      <c r="D272" s="89">
        <f>VLOOKUP(C272,other,2,FALSE)/100*E272</f>
        <v>3.08</v>
      </c>
      <c r="E272" s="89">
        <v>4</v>
      </c>
      <c r="F272" s="84"/>
      <c r="G272" s="89">
        <v>1</v>
      </c>
      <c r="H272" s="89" t="s">
        <v>218</v>
      </c>
      <c r="I272" s="89">
        <f>VLOOKUP(H272,other,2,FALSE)/100*J272</f>
        <v>2.31</v>
      </c>
      <c r="J272" s="89">
        <v>3</v>
      </c>
      <c r="K272" s="82"/>
    </row>
    <row r="273" spans="1:11" x14ac:dyDescent="0.25">
      <c r="A273" s="82"/>
      <c r="B273" s="89">
        <v>2</v>
      </c>
      <c r="C273" s="89" t="s">
        <v>219</v>
      </c>
      <c r="D273" s="89">
        <f>VLOOKUP(C273,other,2,FALSE)/100*E273</f>
        <v>4</v>
      </c>
      <c r="E273" s="89">
        <v>4</v>
      </c>
      <c r="F273" s="84"/>
      <c r="G273" s="89">
        <v>2</v>
      </c>
      <c r="H273" s="89" t="s">
        <v>219</v>
      </c>
      <c r="I273" s="89">
        <f>VLOOKUP(H273,other,2,FALSE)/100*J273</f>
        <v>5</v>
      </c>
      <c r="J273" s="89">
        <v>5</v>
      </c>
      <c r="K273" s="82"/>
    </row>
    <row r="274" spans="1:11" ht="26.25" x14ac:dyDescent="0.25">
      <c r="A274" s="82"/>
      <c r="B274" s="89">
        <v>3</v>
      </c>
      <c r="C274" s="89" t="s">
        <v>220</v>
      </c>
      <c r="D274" s="89">
        <f>VLOOKUP(C274,other,2,FALSE)/100*E274</f>
        <v>1.26</v>
      </c>
      <c r="E274" s="89">
        <v>2</v>
      </c>
      <c r="F274" s="84"/>
      <c r="G274" s="89">
        <v>3</v>
      </c>
      <c r="H274" s="89" t="s">
        <v>222</v>
      </c>
      <c r="I274" s="89">
        <f>VLOOKUP(H274,other,2,FALSE)/100*J274</f>
        <v>0.67</v>
      </c>
      <c r="J274" s="89">
        <v>1</v>
      </c>
      <c r="K274" s="82"/>
    </row>
    <row r="275" spans="1:11" x14ac:dyDescent="0.25">
      <c r="A275" s="82"/>
      <c r="B275" s="89">
        <v>4</v>
      </c>
      <c r="C275" s="89" t="s">
        <v>288</v>
      </c>
      <c r="D275" s="89">
        <f>VLOOKUP(C275,other,2,FALSE)/100*E275</f>
        <v>0</v>
      </c>
      <c r="E275" s="89">
        <v>0</v>
      </c>
      <c r="F275" s="84"/>
      <c r="G275" s="89">
        <v>4</v>
      </c>
      <c r="H275" s="89" t="s">
        <v>288</v>
      </c>
      <c r="I275" s="89">
        <f>VLOOKUP(H275,other,2,FALSE)/100*J275</f>
        <v>0</v>
      </c>
      <c r="J275" s="89">
        <v>0</v>
      </c>
      <c r="K275" s="82"/>
    </row>
    <row r="276" spans="1:11" x14ac:dyDescent="0.25">
      <c r="A276" s="82"/>
      <c r="B276" s="84"/>
      <c r="C276" s="83" t="s">
        <v>152</v>
      </c>
      <c r="D276" s="89">
        <f>SUM(D272:D275)</f>
        <v>8.34</v>
      </c>
      <c r="E276" s="84"/>
      <c r="F276" s="84"/>
      <c r="G276" s="84"/>
      <c r="H276" s="83" t="s">
        <v>152</v>
      </c>
      <c r="I276" s="89">
        <f>SUM(I272:I275)</f>
        <v>7.98</v>
      </c>
      <c r="J276" s="84"/>
      <c r="K276" s="82"/>
    </row>
    <row r="277" spans="1:11" x14ac:dyDescent="0.25">
      <c r="A277" s="82"/>
      <c r="B277" s="84"/>
      <c r="C277" s="84"/>
      <c r="D277" s="84"/>
      <c r="E277" s="84"/>
      <c r="F277" s="84"/>
      <c r="G277" s="84"/>
      <c r="H277" s="84"/>
      <c r="I277" s="84"/>
      <c r="J277" s="84"/>
      <c r="K277" s="82"/>
    </row>
    <row r="278" spans="1:11" x14ac:dyDescent="0.25">
      <c r="A278" s="82"/>
      <c r="B278" s="83" t="s">
        <v>240</v>
      </c>
      <c r="C278" s="84"/>
      <c r="D278" s="84"/>
      <c r="E278" s="85"/>
      <c r="F278" s="84"/>
      <c r="G278" s="83" t="s">
        <v>245</v>
      </c>
      <c r="H278" s="84"/>
      <c r="I278" s="84"/>
      <c r="J278" s="85"/>
      <c r="K278" s="82"/>
    </row>
    <row r="279" spans="1:11" ht="26.25" x14ac:dyDescent="0.25">
      <c r="A279" s="82"/>
      <c r="B279" s="86" t="s">
        <v>151</v>
      </c>
      <c r="C279" s="87"/>
      <c r="D279" s="83" t="s">
        <v>284</v>
      </c>
      <c r="E279" s="83" t="s">
        <v>153</v>
      </c>
      <c r="F279" s="84"/>
      <c r="G279" s="86" t="s">
        <v>151</v>
      </c>
      <c r="H279" s="87"/>
      <c r="I279" s="83" t="s">
        <v>284</v>
      </c>
      <c r="J279" s="83" t="s">
        <v>153</v>
      </c>
      <c r="K279" s="82"/>
    </row>
    <row r="280" spans="1:11" ht="26.25" x14ac:dyDescent="0.25">
      <c r="A280" s="82"/>
      <c r="B280" s="89">
        <v>1</v>
      </c>
      <c r="C280" s="89" t="s">
        <v>218</v>
      </c>
      <c r="D280" s="89">
        <f>VLOOKUP(C280,other,2,FALSE)/100*E280</f>
        <v>0.77</v>
      </c>
      <c r="E280" s="89">
        <v>1</v>
      </c>
      <c r="F280" s="84"/>
      <c r="G280" s="89">
        <v>1</v>
      </c>
      <c r="H280" s="89" t="s">
        <v>218</v>
      </c>
      <c r="I280" s="89">
        <f>VLOOKUP(H280,other,2,FALSE)/100*J280</f>
        <v>1.54</v>
      </c>
      <c r="J280" s="89">
        <v>2</v>
      </c>
      <c r="K280" s="82"/>
    </row>
    <row r="281" spans="1:11" x14ac:dyDescent="0.25">
      <c r="A281" s="82"/>
      <c r="B281" s="89">
        <v>2</v>
      </c>
      <c r="C281" s="89" t="s">
        <v>219</v>
      </c>
      <c r="D281" s="89">
        <f>VLOOKUP(C281,other,2,FALSE)/100*E281</f>
        <v>4</v>
      </c>
      <c r="E281" s="89">
        <v>4</v>
      </c>
      <c r="F281" s="84"/>
      <c r="G281" s="89">
        <v>2</v>
      </c>
      <c r="H281" s="89" t="s">
        <v>219</v>
      </c>
      <c r="I281" s="89">
        <f>VLOOKUP(H281,other,2,FALSE)/100*J281</f>
        <v>3</v>
      </c>
      <c r="J281" s="89">
        <v>3</v>
      </c>
      <c r="K281" s="82"/>
    </row>
    <row r="282" spans="1:11" ht="26.25" x14ac:dyDescent="0.25">
      <c r="A282" s="82"/>
      <c r="B282" s="89">
        <v>3</v>
      </c>
      <c r="C282" s="89" t="s">
        <v>223</v>
      </c>
      <c r="D282" s="89">
        <f>VLOOKUP(C282,other,2,FALSE)/100*E282</f>
        <v>1.22</v>
      </c>
      <c r="E282" s="89">
        <v>2</v>
      </c>
      <c r="F282" s="84"/>
      <c r="G282" s="89">
        <v>3</v>
      </c>
      <c r="H282" s="89" t="s">
        <v>224</v>
      </c>
      <c r="I282" s="89">
        <f>VLOOKUP(H282,other,2,FALSE)/100*J282</f>
        <v>0.57999999999999996</v>
      </c>
      <c r="J282" s="89">
        <v>2</v>
      </c>
      <c r="K282" s="82"/>
    </row>
    <row r="283" spans="1:11" x14ac:dyDescent="0.25">
      <c r="A283" s="82"/>
      <c r="B283" s="89">
        <v>4</v>
      </c>
      <c r="C283" s="89" t="s">
        <v>288</v>
      </c>
      <c r="D283" s="89">
        <f>VLOOKUP(C283,other,2,FALSE)/100*E283</f>
        <v>0</v>
      </c>
      <c r="E283" s="89">
        <v>0</v>
      </c>
      <c r="F283" s="84"/>
      <c r="G283" s="89">
        <v>4</v>
      </c>
      <c r="H283" s="89" t="s">
        <v>288</v>
      </c>
      <c r="I283" s="89">
        <f>VLOOKUP(H283,other,2,FALSE)/100*J283</f>
        <v>0</v>
      </c>
      <c r="J283" s="89">
        <v>0</v>
      </c>
      <c r="K283" s="82"/>
    </row>
    <row r="284" spans="1:11" x14ac:dyDescent="0.25">
      <c r="A284" s="82"/>
      <c r="B284" s="84"/>
      <c r="C284" s="83" t="s">
        <v>152</v>
      </c>
      <c r="D284" s="89">
        <f>SUM(D280:D283)</f>
        <v>5.9899999999999993</v>
      </c>
      <c r="E284" s="84"/>
      <c r="F284" s="84"/>
      <c r="G284" s="84"/>
      <c r="H284" s="83" t="s">
        <v>152</v>
      </c>
      <c r="I284" s="89">
        <f>SUM(I280:I283)</f>
        <v>5.12</v>
      </c>
      <c r="J284" s="84"/>
      <c r="K284" s="82"/>
    </row>
    <row r="285" spans="1:11" x14ac:dyDescent="0.25">
      <c r="A285" s="82"/>
      <c r="B285" s="84"/>
      <c r="C285" s="84"/>
      <c r="D285" s="84"/>
      <c r="E285" s="84"/>
      <c r="F285" s="84"/>
      <c r="G285" s="84"/>
      <c r="H285" s="84"/>
      <c r="I285" s="84"/>
      <c r="J285" s="84"/>
      <c r="K285" s="82"/>
    </row>
    <row r="286" spans="1:11" x14ac:dyDescent="0.25">
      <c r="A286" s="82"/>
      <c r="B286" s="83" t="s">
        <v>241</v>
      </c>
      <c r="C286" s="84"/>
      <c r="D286" s="84"/>
      <c r="E286" s="85"/>
      <c r="F286" s="84"/>
      <c r="G286" s="84"/>
      <c r="H286" s="84"/>
      <c r="I286" s="84"/>
      <c r="J286" s="84"/>
      <c r="K286" s="82"/>
    </row>
    <row r="287" spans="1:11" ht="26.25" x14ac:dyDescent="0.25">
      <c r="A287" s="82"/>
      <c r="B287" s="86" t="s">
        <v>151</v>
      </c>
      <c r="C287" s="87"/>
      <c r="D287" s="83" t="s">
        <v>284</v>
      </c>
      <c r="E287" s="83" t="s">
        <v>153</v>
      </c>
      <c r="F287" s="84"/>
      <c r="G287" s="84"/>
      <c r="H287" s="84"/>
      <c r="I287" s="84"/>
      <c r="J287" s="84"/>
      <c r="K287" s="82"/>
    </row>
    <row r="288" spans="1:11" x14ac:dyDescent="0.25">
      <c r="A288" s="82"/>
      <c r="B288" s="89">
        <v>1</v>
      </c>
      <c r="C288" s="89" t="s">
        <v>218</v>
      </c>
      <c r="D288" s="89">
        <f>VLOOKUP(C288,other,2,FALSE)/100*E288</f>
        <v>2.31</v>
      </c>
      <c r="E288" s="89">
        <v>3</v>
      </c>
      <c r="F288" s="84"/>
      <c r="G288" s="84"/>
      <c r="H288" s="84"/>
      <c r="I288" s="84"/>
      <c r="J288" s="84"/>
      <c r="K288" s="82"/>
    </row>
    <row r="289" spans="1:11" x14ac:dyDescent="0.25">
      <c r="A289" s="82"/>
      <c r="B289" s="89">
        <v>2</v>
      </c>
      <c r="C289" s="89" t="s">
        <v>219</v>
      </c>
      <c r="D289" s="89">
        <f>VLOOKUP(C289,other,2,FALSE)/100*E289</f>
        <v>2</v>
      </c>
      <c r="E289" s="89">
        <v>2</v>
      </c>
      <c r="F289" s="84"/>
      <c r="G289" s="84"/>
      <c r="H289" s="84"/>
      <c r="I289" s="84"/>
      <c r="J289" s="84"/>
      <c r="K289" s="82"/>
    </row>
    <row r="290" spans="1:11" x14ac:dyDescent="0.25">
      <c r="A290" s="82"/>
      <c r="B290" s="89">
        <v>3</v>
      </c>
      <c r="C290" s="89" t="s">
        <v>225</v>
      </c>
      <c r="D290" s="89">
        <f>VLOOKUP(C290,other,2,FALSE)/100*E290</f>
        <v>0.32</v>
      </c>
      <c r="E290" s="89">
        <v>1</v>
      </c>
      <c r="F290" s="84"/>
      <c r="G290" s="84"/>
      <c r="H290" s="84"/>
      <c r="I290" s="84"/>
      <c r="J290" s="84"/>
      <c r="K290" s="82"/>
    </row>
    <row r="291" spans="1:11" x14ac:dyDescent="0.25">
      <c r="A291" s="82"/>
      <c r="B291" s="89">
        <v>4</v>
      </c>
      <c r="C291" s="89" t="s">
        <v>288</v>
      </c>
      <c r="D291" s="89">
        <f>VLOOKUP(C291,other,2,FALSE)/100*E291</f>
        <v>0</v>
      </c>
      <c r="E291" s="89">
        <v>0</v>
      </c>
      <c r="F291" s="84"/>
      <c r="G291" s="84"/>
      <c r="H291" s="84"/>
      <c r="I291" s="84"/>
      <c r="J291" s="84"/>
      <c r="K291" s="82"/>
    </row>
    <row r="292" spans="1:11" x14ac:dyDescent="0.25">
      <c r="A292" s="82"/>
      <c r="B292" s="84"/>
      <c r="C292" s="83" t="s">
        <v>152</v>
      </c>
      <c r="D292" s="89">
        <f>SUM(D288:D291)</f>
        <v>4.6300000000000008</v>
      </c>
      <c r="E292" s="84"/>
      <c r="F292" s="84"/>
      <c r="G292" s="91" t="s">
        <v>286</v>
      </c>
      <c r="H292" s="92"/>
      <c r="I292" s="93">
        <f>SUM(D268,I268,D276,I276,D284,I284,D292)</f>
        <v>41.67</v>
      </c>
      <c r="J292" s="84"/>
      <c r="K292" s="82"/>
    </row>
    <row r="293" spans="1:11" x14ac:dyDescent="0.25">
      <c r="A293" s="82"/>
      <c r="B293" s="94"/>
      <c r="C293" s="94"/>
      <c r="D293" s="94"/>
      <c r="E293" s="94"/>
      <c r="F293" s="94"/>
      <c r="G293" s="94"/>
      <c r="H293" s="94"/>
      <c r="I293" s="94"/>
      <c r="J293" s="94"/>
      <c r="K293" s="82"/>
    </row>
    <row r="294" spans="1:11" x14ac:dyDescent="0.25">
      <c r="A294" s="82"/>
      <c r="B294" s="94"/>
      <c r="C294" s="94"/>
      <c r="D294" s="94"/>
      <c r="E294" s="94"/>
      <c r="F294" s="94"/>
      <c r="G294" s="94"/>
      <c r="H294" s="94"/>
      <c r="I294" s="94"/>
      <c r="J294" s="94"/>
      <c r="K294" s="82"/>
    </row>
    <row r="295" spans="1:11" x14ac:dyDescent="0.25">
      <c r="A295" s="82"/>
      <c r="B295" s="94"/>
      <c r="C295" s="94"/>
      <c r="D295" s="94"/>
      <c r="E295" s="94"/>
      <c r="F295" s="94"/>
      <c r="G295" s="94"/>
      <c r="H295" s="94"/>
      <c r="I295" s="94"/>
      <c r="J295" s="94"/>
      <c r="K295" s="82"/>
    </row>
    <row r="296" spans="1:11" x14ac:dyDescent="0.25">
      <c r="A296" s="82"/>
      <c r="B296" s="94"/>
      <c r="C296" s="94"/>
      <c r="D296" s="94"/>
      <c r="E296" s="94"/>
      <c r="F296" s="94"/>
      <c r="G296" s="94"/>
      <c r="H296" s="94"/>
      <c r="I296" s="94"/>
      <c r="J296" s="94"/>
      <c r="K296" s="82"/>
    </row>
    <row r="297" spans="1:11" x14ac:dyDescent="0.25">
      <c r="A297" s="82"/>
      <c r="B297" s="94"/>
      <c r="C297" s="94"/>
      <c r="D297" s="94"/>
      <c r="E297" s="94"/>
      <c r="F297" s="94"/>
      <c r="G297" s="94"/>
      <c r="H297" s="94"/>
      <c r="I297" s="94"/>
      <c r="J297" s="94"/>
      <c r="K297" s="82"/>
    </row>
    <row r="298" spans="1:11" x14ac:dyDescent="0.25">
      <c r="A298" s="82"/>
      <c r="B298" s="94"/>
      <c r="C298" s="94"/>
      <c r="D298" s="94"/>
      <c r="E298" s="94"/>
      <c r="F298" s="94"/>
      <c r="G298" s="94"/>
      <c r="H298" s="94"/>
      <c r="I298" s="94"/>
      <c r="J298" s="94"/>
      <c r="K298" s="82"/>
    </row>
    <row r="299" spans="1:11" x14ac:dyDescent="0.25">
      <c r="A299" s="82"/>
      <c r="B299" s="94"/>
      <c r="C299" s="94"/>
      <c r="D299" s="94"/>
      <c r="E299" s="94"/>
      <c r="F299" s="94"/>
      <c r="G299" s="94"/>
      <c r="H299" s="94"/>
      <c r="I299" s="94"/>
      <c r="J299" s="94"/>
      <c r="K299" s="82"/>
    </row>
    <row r="300" spans="1:11" x14ac:dyDescent="0.25">
      <c r="A300" s="82"/>
      <c r="B300" s="83" t="s">
        <v>238</v>
      </c>
      <c r="C300" s="84"/>
      <c r="D300" s="84"/>
      <c r="E300" s="85"/>
      <c r="F300" s="85"/>
      <c r="G300" s="83" t="s">
        <v>242</v>
      </c>
      <c r="H300" s="84"/>
      <c r="I300" s="84"/>
      <c r="J300" s="85"/>
      <c r="K300" s="82"/>
    </row>
    <row r="301" spans="1:11" ht="26.25" x14ac:dyDescent="0.25">
      <c r="A301" s="82"/>
      <c r="B301" s="86" t="s">
        <v>151</v>
      </c>
      <c r="C301" s="87"/>
      <c r="D301" s="83" t="s">
        <v>284</v>
      </c>
      <c r="E301" s="83" t="s">
        <v>153</v>
      </c>
      <c r="F301" s="88"/>
      <c r="G301" s="86" t="s">
        <v>151</v>
      </c>
      <c r="H301" s="87"/>
      <c r="I301" s="83" t="s">
        <v>284</v>
      </c>
      <c r="J301" s="83" t="s">
        <v>153</v>
      </c>
      <c r="K301" s="82"/>
    </row>
    <row r="302" spans="1:11" ht="26.25" x14ac:dyDescent="0.25">
      <c r="A302" s="82"/>
      <c r="B302" s="89">
        <v>1</v>
      </c>
      <c r="C302" s="89" t="s">
        <v>218</v>
      </c>
      <c r="D302" s="89">
        <f>VLOOKUP(C302,other,2,FALSE)/100*E302</f>
        <v>3.85</v>
      </c>
      <c r="E302" s="89">
        <v>5</v>
      </c>
      <c r="F302" s="84"/>
      <c r="G302" s="89">
        <v>1</v>
      </c>
      <c r="H302" s="89" t="s">
        <v>218</v>
      </c>
      <c r="I302" s="89">
        <f>VLOOKUP(H302,other,2,FALSE)/100*J302</f>
        <v>2.31</v>
      </c>
      <c r="J302" s="89">
        <v>3</v>
      </c>
      <c r="K302" s="82"/>
    </row>
    <row r="303" spans="1:11" x14ac:dyDescent="0.25">
      <c r="A303" s="82"/>
      <c r="B303" s="89">
        <v>2</v>
      </c>
      <c r="C303" s="89" t="s">
        <v>219</v>
      </c>
      <c r="D303" s="89">
        <f>VLOOKUP(C303,other,2,FALSE)/100*E303</f>
        <v>2</v>
      </c>
      <c r="E303" s="89">
        <v>2</v>
      </c>
      <c r="F303" s="84"/>
      <c r="G303" s="89">
        <v>2</v>
      </c>
      <c r="H303" s="89" t="s">
        <v>219</v>
      </c>
      <c r="I303" s="89">
        <f>VLOOKUP(H303,other,2,FALSE)/100*J303</f>
        <v>2</v>
      </c>
      <c r="J303" s="89">
        <v>2</v>
      </c>
      <c r="K303" s="82"/>
    </row>
    <row r="304" spans="1:11" ht="26.25" x14ac:dyDescent="0.25">
      <c r="A304" s="82"/>
      <c r="B304" s="89">
        <v>3</v>
      </c>
      <c r="C304" s="89" t="s">
        <v>226</v>
      </c>
      <c r="D304" s="89">
        <f>VLOOKUP(C304,other,2,FALSE)/100*E304</f>
        <v>0.64</v>
      </c>
      <c r="E304" s="89">
        <v>2</v>
      </c>
      <c r="F304" s="84"/>
      <c r="G304" s="89">
        <v>3</v>
      </c>
      <c r="H304" s="89" t="s">
        <v>227</v>
      </c>
      <c r="I304" s="89">
        <f>VLOOKUP(H304,other,2,FALSE)/100*J304</f>
        <v>0.78</v>
      </c>
      <c r="J304" s="89">
        <v>2</v>
      </c>
      <c r="K304" s="82"/>
    </row>
    <row r="305" spans="1:11" x14ac:dyDescent="0.25">
      <c r="A305" s="82"/>
      <c r="B305" s="89">
        <v>4</v>
      </c>
      <c r="C305" s="89" t="s">
        <v>288</v>
      </c>
      <c r="D305" s="89">
        <f>VLOOKUP(C305,other,2,FALSE)/100*E305</f>
        <v>0</v>
      </c>
      <c r="E305" s="89">
        <v>0</v>
      </c>
      <c r="F305" s="84"/>
      <c r="G305" s="89">
        <v>4</v>
      </c>
      <c r="H305" s="89" t="s">
        <v>288</v>
      </c>
      <c r="I305" s="89">
        <f>VLOOKUP(H305,other,2,FALSE)/100*J305</f>
        <v>0</v>
      </c>
      <c r="J305" s="89">
        <v>0</v>
      </c>
      <c r="K305" s="82"/>
    </row>
    <row r="306" spans="1:11" x14ac:dyDescent="0.25">
      <c r="A306" s="82"/>
      <c r="B306" s="84"/>
      <c r="C306" s="83" t="s">
        <v>152</v>
      </c>
      <c r="D306" s="89">
        <f>SUM(D302:D305)</f>
        <v>6.4899999999999993</v>
      </c>
      <c r="E306" s="84"/>
      <c r="F306" s="84"/>
      <c r="G306" s="84"/>
      <c r="H306" s="83" t="s">
        <v>152</v>
      </c>
      <c r="I306" s="89">
        <f>SUM(I302:I305)</f>
        <v>5.0900000000000007</v>
      </c>
      <c r="J306" s="84"/>
      <c r="K306" s="82"/>
    </row>
    <row r="307" spans="1:11" x14ac:dyDescent="0.25">
      <c r="A307" s="82"/>
      <c r="B307" s="84"/>
      <c r="C307" s="84"/>
      <c r="D307" s="84"/>
      <c r="E307" s="84"/>
      <c r="F307" s="84"/>
      <c r="G307" s="84"/>
      <c r="H307" s="84"/>
      <c r="I307" s="84"/>
      <c r="J307" s="84"/>
      <c r="K307" s="82"/>
    </row>
    <row r="308" spans="1:11" x14ac:dyDescent="0.25">
      <c r="A308" s="82"/>
      <c r="B308" s="83" t="s">
        <v>239</v>
      </c>
      <c r="C308" s="84"/>
      <c r="D308" s="84"/>
      <c r="E308" s="85"/>
      <c r="F308" s="84"/>
      <c r="G308" s="83" t="s">
        <v>244</v>
      </c>
      <c r="H308" s="84"/>
      <c r="I308" s="84"/>
      <c r="J308" s="85"/>
      <c r="K308" s="82"/>
    </row>
    <row r="309" spans="1:11" ht="26.25" x14ac:dyDescent="0.25">
      <c r="A309" s="82"/>
      <c r="B309" s="86" t="s">
        <v>151</v>
      </c>
      <c r="C309" s="87"/>
      <c r="D309" s="83" t="s">
        <v>284</v>
      </c>
      <c r="E309" s="83" t="s">
        <v>153</v>
      </c>
      <c r="F309" s="84"/>
      <c r="G309" s="86" t="s">
        <v>151</v>
      </c>
      <c r="H309" s="87"/>
      <c r="I309" s="83" t="s">
        <v>284</v>
      </c>
      <c r="J309" s="83" t="s">
        <v>153</v>
      </c>
      <c r="K309" s="82"/>
    </row>
    <row r="310" spans="1:11" x14ac:dyDescent="0.25">
      <c r="A310" s="82"/>
      <c r="B310" s="89">
        <v>1</v>
      </c>
      <c r="C310" s="89" t="s">
        <v>219</v>
      </c>
      <c r="D310" s="89">
        <f>VLOOKUP(C310,other,2,FALSE)/100*E310</f>
        <v>4</v>
      </c>
      <c r="E310" s="89">
        <v>4</v>
      </c>
      <c r="F310" s="84"/>
      <c r="G310" s="89">
        <v>1</v>
      </c>
      <c r="H310" s="89" t="s">
        <v>219</v>
      </c>
      <c r="I310" s="89">
        <f>VLOOKUP(H310,other,2,FALSE)/100*J310</f>
        <v>3</v>
      </c>
      <c r="J310" s="89">
        <v>3</v>
      </c>
      <c r="K310" s="82"/>
    </row>
    <row r="311" spans="1:11" x14ac:dyDescent="0.25">
      <c r="A311" s="82"/>
      <c r="B311" s="89">
        <v>2</v>
      </c>
      <c r="C311" s="89" t="s">
        <v>220</v>
      </c>
      <c r="D311" s="89">
        <f>VLOOKUP(C311,other,2,FALSE)/100*E311</f>
        <v>2.52</v>
      </c>
      <c r="E311" s="89">
        <v>4</v>
      </c>
      <c r="F311" s="84"/>
      <c r="G311" s="89">
        <v>2</v>
      </c>
      <c r="H311" s="89" t="s">
        <v>220</v>
      </c>
      <c r="I311" s="89">
        <f>VLOOKUP(H311,other,2,FALSE)/100*J311</f>
        <v>3.15</v>
      </c>
      <c r="J311" s="89">
        <v>5</v>
      </c>
      <c r="K311" s="82"/>
    </row>
    <row r="312" spans="1:11" ht="26.25" x14ac:dyDescent="0.25">
      <c r="A312" s="82"/>
      <c r="B312" s="89">
        <v>3</v>
      </c>
      <c r="C312" s="89" t="s">
        <v>221</v>
      </c>
      <c r="D312" s="89">
        <f>VLOOKUP(C312,other,2,FALSE)/100*E312</f>
        <v>1.5</v>
      </c>
      <c r="E312" s="89">
        <v>2</v>
      </c>
      <c r="F312" s="84"/>
      <c r="G312" s="89">
        <v>3</v>
      </c>
      <c r="H312" s="89" t="s">
        <v>222</v>
      </c>
      <c r="I312" s="89">
        <f>VLOOKUP(H312,other,2,FALSE)/100*J312</f>
        <v>1.34</v>
      </c>
      <c r="J312" s="89">
        <v>2</v>
      </c>
      <c r="K312" s="82"/>
    </row>
    <row r="313" spans="1:11" x14ac:dyDescent="0.25">
      <c r="A313" s="82"/>
      <c r="B313" s="89">
        <v>4</v>
      </c>
      <c r="C313" s="89" t="s">
        <v>288</v>
      </c>
      <c r="D313" s="89">
        <f>VLOOKUP(C313,other,2,FALSE)/100*E313</f>
        <v>0</v>
      </c>
      <c r="E313" s="89">
        <v>0</v>
      </c>
      <c r="F313" s="84"/>
      <c r="G313" s="89">
        <v>4</v>
      </c>
      <c r="H313" s="89" t="s">
        <v>288</v>
      </c>
      <c r="I313" s="89">
        <f>VLOOKUP(H313,other,2,FALSE)/100*J313</f>
        <v>0</v>
      </c>
      <c r="J313" s="89">
        <v>0</v>
      </c>
      <c r="K313" s="82"/>
    </row>
    <row r="314" spans="1:11" x14ac:dyDescent="0.25">
      <c r="A314" s="82"/>
      <c r="B314" s="84"/>
      <c r="C314" s="83" t="s">
        <v>152</v>
      </c>
      <c r="D314" s="89">
        <f>SUM(D310:D313)</f>
        <v>8.02</v>
      </c>
      <c r="E314" s="84"/>
      <c r="F314" s="84"/>
      <c r="G314" s="84"/>
      <c r="H314" s="83" t="s">
        <v>152</v>
      </c>
      <c r="I314" s="89">
        <f>SUM(I310:I313)</f>
        <v>7.49</v>
      </c>
      <c r="J314" s="84"/>
      <c r="K314" s="82"/>
    </row>
    <row r="315" spans="1:11" x14ac:dyDescent="0.25">
      <c r="A315" s="82"/>
      <c r="B315" s="84"/>
      <c r="C315" s="84"/>
      <c r="D315" s="84"/>
      <c r="E315" s="84"/>
      <c r="F315" s="84"/>
      <c r="G315" s="84"/>
      <c r="H315" s="84"/>
      <c r="I315" s="84"/>
      <c r="J315" s="84"/>
      <c r="K315" s="82"/>
    </row>
    <row r="316" spans="1:11" x14ac:dyDescent="0.25">
      <c r="A316" s="82"/>
      <c r="B316" s="83" t="s">
        <v>240</v>
      </c>
      <c r="C316" s="84"/>
      <c r="D316" s="84"/>
      <c r="E316" s="85"/>
      <c r="F316" s="84"/>
      <c r="G316" s="83" t="s">
        <v>245</v>
      </c>
      <c r="H316" s="84"/>
      <c r="I316" s="84"/>
      <c r="J316" s="85"/>
      <c r="K316" s="82"/>
    </row>
    <row r="317" spans="1:11" ht="26.25" x14ac:dyDescent="0.25">
      <c r="A317" s="82"/>
      <c r="B317" s="86" t="s">
        <v>151</v>
      </c>
      <c r="C317" s="87"/>
      <c r="D317" s="83" t="s">
        <v>284</v>
      </c>
      <c r="E317" s="83" t="s">
        <v>153</v>
      </c>
      <c r="F317" s="84"/>
      <c r="G317" s="86" t="s">
        <v>151</v>
      </c>
      <c r="H317" s="87"/>
      <c r="I317" s="83" t="s">
        <v>284</v>
      </c>
      <c r="J317" s="83" t="s">
        <v>153</v>
      </c>
      <c r="K317" s="82"/>
    </row>
    <row r="318" spans="1:11" x14ac:dyDescent="0.25">
      <c r="A318" s="82"/>
      <c r="B318" s="89">
        <v>1</v>
      </c>
      <c r="C318" s="89" t="s">
        <v>219</v>
      </c>
      <c r="D318" s="89">
        <f>VLOOKUP(C318,other,2,FALSE)/100*E318</f>
        <v>1</v>
      </c>
      <c r="E318" s="89">
        <v>1</v>
      </c>
      <c r="F318" s="84"/>
      <c r="G318" s="89">
        <v>1</v>
      </c>
      <c r="H318" s="89" t="s">
        <v>219</v>
      </c>
      <c r="I318" s="89">
        <f>VLOOKUP(H318,other,2,FALSE)/100*J318</f>
        <v>2</v>
      </c>
      <c r="J318" s="89">
        <v>2</v>
      </c>
      <c r="K318" s="82"/>
    </row>
    <row r="319" spans="1:11" x14ac:dyDescent="0.25">
      <c r="A319" s="82"/>
      <c r="B319" s="89">
        <v>2</v>
      </c>
      <c r="C319" s="89" t="s">
        <v>220</v>
      </c>
      <c r="D319" s="89">
        <f>VLOOKUP(C319,other,2,FALSE)/100*E319</f>
        <v>2.52</v>
      </c>
      <c r="E319" s="89">
        <v>4</v>
      </c>
      <c r="F319" s="84"/>
      <c r="G319" s="89">
        <v>2</v>
      </c>
      <c r="H319" s="89" t="s">
        <v>220</v>
      </c>
      <c r="I319" s="89">
        <f>VLOOKUP(H319,other,2,FALSE)/100*J319</f>
        <v>1.8900000000000001</v>
      </c>
      <c r="J319" s="89">
        <v>3</v>
      </c>
      <c r="K319" s="82"/>
    </row>
    <row r="320" spans="1:11" ht="26.25" x14ac:dyDescent="0.25">
      <c r="A320" s="82"/>
      <c r="B320" s="89">
        <v>3</v>
      </c>
      <c r="C320" s="89" t="s">
        <v>223</v>
      </c>
      <c r="D320" s="89">
        <f>VLOOKUP(C320,other,2,FALSE)/100*E320</f>
        <v>1.22</v>
      </c>
      <c r="E320" s="89">
        <v>2</v>
      </c>
      <c r="F320" s="84"/>
      <c r="G320" s="89">
        <v>3</v>
      </c>
      <c r="H320" s="89" t="s">
        <v>224</v>
      </c>
      <c r="I320" s="89">
        <f>VLOOKUP(H320,other,2,FALSE)/100*J320</f>
        <v>0.57999999999999996</v>
      </c>
      <c r="J320" s="89">
        <v>2</v>
      </c>
      <c r="K320" s="82"/>
    </row>
    <row r="321" spans="1:12" x14ac:dyDescent="0.25">
      <c r="A321" s="82"/>
      <c r="B321" s="89">
        <v>4</v>
      </c>
      <c r="C321" s="89" t="s">
        <v>288</v>
      </c>
      <c r="D321" s="89">
        <f>VLOOKUP(C321,other,2,FALSE)/100*E321</f>
        <v>0</v>
      </c>
      <c r="E321" s="89">
        <v>0</v>
      </c>
      <c r="F321" s="84"/>
      <c r="G321" s="89">
        <v>4</v>
      </c>
      <c r="H321" s="89" t="s">
        <v>288</v>
      </c>
      <c r="I321" s="89">
        <f>VLOOKUP(H321,other,2,FALSE)/100*J321</f>
        <v>0</v>
      </c>
      <c r="J321" s="89">
        <v>0</v>
      </c>
      <c r="K321" s="82"/>
    </row>
    <row r="322" spans="1:12" x14ac:dyDescent="0.25">
      <c r="A322" s="82"/>
      <c r="B322" s="84"/>
      <c r="C322" s="83" t="s">
        <v>152</v>
      </c>
      <c r="D322" s="89">
        <f>SUM(D318:D321)</f>
        <v>4.74</v>
      </c>
      <c r="E322" s="84"/>
      <c r="F322" s="84"/>
      <c r="G322" s="84"/>
      <c r="H322" s="83" t="s">
        <v>152</v>
      </c>
      <c r="I322" s="89">
        <f>SUM(I318:I321)</f>
        <v>4.47</v>
      </c>
      <c r="J322" s="84"/>
      <c r="K322" s="82"/>
    </row>
    <row r="323" spans="1:12" x14ac:dyDescent="0.25">
      <c r="A323" s="82"/>
      <c r="B323" s="84"/>
      <c r="C323" s="84"/>
      <c r="D323" s="84"/>
      <c r="E323" s="84"/>
      <c r="F323" s="84"/>
      <c r="G323" s="84"/>
      <c r="H323" s="84"/>
      <c r="I323" s="84"/>
      <c r="J323" s="84"/>
      <c r="K323" s="82"/>
    </row>
    <row r="324" spans="1:12" x14ac:dyDescent="0.25">
      <c r="A324" s="82"/>
      <c r="B324" s="83" t="s">
        <v>241</v>
      </c>
      <c r="C324" s="84"/>
      <c r="D324" s="84"/>
      <c r="E324" s="85"/>
      <c r="F324" s="84"/>
      <c r="G324" s="84"/>
      <c r="H324" s="84"/>
      <c r="I324" s="84"/>
      <c r="J324" s="84"/>
      <c r="K324" s="82"/>
      <c r="L324" s="32"/>
    </row>
    <row r="325" spans="1:12" ht="26.25" x14ac:dyDescent="0.25">
      <c r="A325" s="82"/>
      <c r="B325" s="86" t="s">
        <v>151</v>
      </c>
      <c r="C325" s="87"/>
      <c r="D325" s="83" t="s">
        <v>284</v>
      </c>
      <c r="E325" s="83" t="s">
        <v>153</v>
      </c>
      <c r="F325" s="84"/>
      <c r="G325" s="84"/>
      <c r="H325" s="84"/>
      <c r="I325" s="84"/>
      <c r="J325" s="84"/>
      <c r="K325" s="82"/>
    </row>
    <row r="326" spans="1:12" x14ac:dyDescent="0.25">
      <c r="A326" s="82"/>
      <c r="B326" s="89">
        <v>1</v>
      </c>
      <c r="C326" s="89" t="s">
        <v>219</v>
      </c>
      <c r="D326" s="89">
        <f>VLOOKUP(C326,other,2,FALSE)/100*E326</f>
        <v>3</v>
      </c>
      <c r="E326" s="89">
        <v>3</v>
      </c>
      <c r="F326" s="84"/>
      <c r="G326" s="84"/>
      <c r="H326" s="84"/>
      <c r="I326" s="84"/>
      <c r="J326" s="84"/>
      <c r="K326" s="82"/>
    </row>
    <row r="327" spans="1:12" x14ac:dyDescent="0.25">
      <c r="A327" s="82"/>
      <c r="B327" s="89">
        <v>2</v>
      </c>
      <c r="C327" s="89" t="s">
        <v>220</v>
      </c>
      <c r="D327" s="89">
        <f>VLOOKUP(C327,other,2,FALSE)/100*E327</f>
        <v>1.26</v>
      </c>
      <c r="E327" s="89">
        <v>2</v>
      </c>
      <c r="F327" s="84"/>
      <c r="G327" s="84"/>
      <c r="H327" s="84"/>
      <c r="I327" s="84"/>
      <c r="J327" s="84"/>
      <c r="K327" s="82"/>
    </row>
    <row r="328" spans="1:12" x14ac:dyDescent="0.25">
      <c r="A328" s="82"/>
      <c r="B328" s="89">
        <v>3</v>
      </c>
      <c r="C328" s="89" t="s">
        <v>225</v>
      </c>
      <c r="D328" s="89">
        <f>VLOOKUP(C328,other,2,FALSE)/100*E328</f>
        <v>0.32</v>
      </c>
      <c r="E328" s="89">
        <v>1</v>
      </c>
      <c r="F328" s="84"/>
      <c r="G328" s="84"/>
      <c r="H328" s="84"/>
      <c r="I328" s="84"/>
      <c r="J328" s="84"/>
      <c r="K328" s="82"/>
    </row>
    <row r="329" spans="1:12" x14ac:dyDescent="0.25">
      <c r="A329" s="82"/>
      <c r="B329" s="89">
        <v>4</v>
      </c>
      <c r="C329" s="89" t="s">
        <v>288</v>
      </c>
      <c r="D329" s="89">
        <f>VLOOKUP(C329,other,2,FALSE)/100*E329</f>
        <v>0</v>
      </c>
      <c r="E329" s="89">
        <v>0</v>
      </c>
      <c r="F329" s="84"/>
      <c r="G329" s="84"/>
      <c r="H329" s="84"/>
      <c r="I329" s="84"/>
      <c r="J329" s="84"/>
      <c r="K329" s="82"/>
    </row>
    <row r="330" spans="1:12" x14ac:dyDescent="0.25">
      <c r="A330" s="82"/>
      <c r="B330" s="84"/>
      <c r="C330" s="83" t="s">
        <v>152</v>
      </c>
      <c r="D330" s="89">
        <f>SUM(D326:D329)</f>
        <v>4.58</v>
      </c>
      <c r="E330" s="84"/>
      <c r="F330" s="84"/>
      <c r="G330" s="91" t="s">
        <v>286</v>
      </c>
      <c r="H330" s="92"/>
      <c r="I330" s="93">
        <f>SUM(D306,I306,D314,I314,D322,I322,D330)</f>
        <v>40.880000000000003</v>
      </c>
      <c r="J330" s="84"/>
      <c r="K330" s="82"/>
    </row>
    <row r="331" spans="1:12" x14ac:dyDescent="0.25">
      <c r="A331" s="82"/>
      <c r="B331" s="94"/>
      <c r="C331" s="94"/>
      <c r="D331" s="94"/>
      <c r="E331" s="94"/>
      <c r="F331" s="94"/>
      <c r="G331" s="94"/>
      <c r="H331" s="94"/>
      <c r="I331" s="94"/>
      <c r="J331" s="94"/>
      <c r="K331" s="82"/>
    </row>
    <row r="332" spans="1:12" x14ac:dyDescent="0.25">
      <c r="A332" s="82"/>
      <c r="B332" s="94"/>
      <c r="C332" s="94"/>
      <c r="D332" s="94"/>
      <c r="E332" s="94"/>
      <c r="F332" s="94"/>
      <c r="G332" s="94"/>
      <c r="H332" s="94"/>
      <c r="I332" s="94"/>
      <c r="J332" s="94"/>
      <c r="K332" s="82"/>
    </row>
    <row r="333" spans="1:12" x14ac:dyDescent="0.25">
      <c r="A333" s="82"/>
      <c r="B333" s="94"/>
      <c r="C333" s="94"/>
      <c r="D333" s="94"/>
      <c r="E333" s="94"/>
      <c r="F333" s="94"/>
      <c r="G333" s="94"/>
      <c r="H333" s="94"/>
      <c r="I333" s="94"/>
      <c r="J333" s="94"/>
      <c r="K333" s="82"/>
    </row>
    <row r="334" spans="1:12" x14ac:dyDescent="0.25">
      <c r="A334" s="82"/>
      <c r="B334" s="94"/>
      <c r="C334" s="94"/>
      <c r="D334" s="94"/>
      <c r="E334" s="94"/>
      <c r="F334" s="94"/>
      <c r="G334" s="94"/>
      <c r="H334" s="94"/>
      <c r="I334" s="94"/>
      <c r="J334" s="94"/>
      <c r="K334" s="82"/>
    </row>
    <row r="335" spans="1:12" x14ac:dyDescent="0.25">
      <c r="A335" s="82"/>
      <c r="B335" s="94"/>
      <c r="C335" s="94"/>
      <c r="D335" s="94"/>
      <c r="E335" s="94"/>
      <c r="F335" s="94"/>
      <c r="G335" s="94"/>
      <c r="H335" s="94"/>
      <c r="I335" s="94"/>
      <c r="J335" s="94"/>
      <c r="K335" s="82"/>
    </row>
    <row r="336" spans="1:12" x14ac:dyDescent="0.25">
      <c r="A336" s="82"/>
      <c r="B336" s="94"/>
      <c r="C336" s="94"/>
      <c r="D336" s="94"/>
      <c r="E336" s="94"/>
      <c r="F336" s="94"/>
      <c r="G336" s="94"/>
      <c r="H336" s="94"/>
      <c r="I336" s="94"/>
      <c r="J336" s="94"/>
      <c r="K336" s="82"/>
    </row>
    <row r="337" spans="1:11" x14ac:dyDescent="0.25">
      <c r="A337" s="82"/>
      <c r="B337" s="83" t="s">
        <v>238</v>
      </c>
      <c r="C337" s="84"/>
      <c r="D337" s="84"/>
      <c r="E337" s="85"/>
      <c r="F337" s="85"/>
      <c r="G337" s="83" t="s">
        <v>242</v>
      </c>
      <c r="H337" s="84"/>
      <c r="I337" s="84"/>
      <c r="J337" s="85"/>
      <c r="K337" s="82"/>
    </row>
    <row r="338" spans="1:11" ht="26.25" x14ac:dyDescent="0.25">
      <c r="A338" s="82"/>
      <c r="B338" s="86" t="s">
        <v>151</v>
      </c>
      <c r="C338" s="87"/>
      <c r="D338" s="83" t="s">
        <v>284</v>
      </c>
      <c r="E338" s="83" t="s">
        <v>153</v>
      </c>
      <c r="F338" s="88"/>
      <c r="G338" s="86" t="s">
        <v>151</v>
      </c>
      <c r="H338" s="87"/>
      <c r="I338" s="83" t="s">
        <v>284</v>
      </c>
      <c r="J338" s="83" t="s">
        <v>153</v>
      </c>
      <c r="K338" s="82"/>
    </row>
    <row r="339" spans="1:11" x14ac:dyDescent="0.25">
      <c r="A339" s="82"/>
      <c r="B339" s="89">
        <v>1</v>
      </c>
      <c r="C339" s="89" t="s">
        <v>219</v>
      </c>
      <c r="D339" s="89">
        <f>VLOOKUP(C339,other,2,FALSE)/100*E339</f>
        <v>5</v>
      </c>
      <c r="E339" s="89">
        <v>5</v>
      </c>
      <c r="F339" s="84"/>
      <c r="G339" s="89">
        <v>1</v>
      </c>
      <c r="H339" s="89" t="s">
        <v>219</v>
      </c>
      <c r="I339" s="89">
        <f>VLOOKUP(H339,other,2,FALSE)/100*J339</f>
        <v>3</v>
      </c>
      <c r="J339" s="89">
        <v>3</v>
      </c>
      <c r="K339" s="82"/>
    </row>
    <row r="340" spans="1:11" x14ac:dyDescent="0.25">
      <c r="A340" s="82"/>
      <c r="B340" s="89">
        <v>2</v>
      </c>
      <c r="C340" s="89" t="s">
        <v>220</v>
      </c>
      <c r="D340" s="89">
        <f>VLOOKUP(C340,other,2,FALSE)/100*E340</f>
        <v>1.26</v>
      </c>
      <c r="E340" s="89">
        <v>2</v>
      </c>
      <c r="F340" s="84"/>
      <c r="G340" s="89">
        <v>2</v>
      </c>
      <c r="H340" s="89" t="s">
        <v>220</v>
      </c>
      <c r="I340" s="89">
        <f>VLOOKUP(H340,other,2,FALSE)/100*J340</f>
        <v>1.26</v>
      </c>
      <c r="J340" s="89">
        <v>2</v>
      </c>
      <c r="K340" s="82"/>
    </row>
    <row r="341" spans="1:11" ht="26.25" x14ac:dyDescent="0.25">
      <c r="A341" s="82"/>
      <c r="B341" s="89">
        <v>3</v>
      </c>
      <c r="C341" s="89" t="s">
        <v>226</v>
      </c>
      <c r="D341" s="89">
        <f>VLOOKUP(C341,other,2,FALSE)/100*E341</f>
        <v>0.64</v>
      </c>
      <c r="E341" s="89">
        <v>2</v>
      </c>
      <c r="F341" s="84"/>
      <c r="G341" s="89">
        <v>3</v>
      </c>
      <c r="H341" s="89" t="s">
        <v>227</v>
      </c>
      <c r="I341" s="89">
        <f>VLOOKUP(H341,other,2,FALSE)/100*J341</f>
        <v>1.17</v>
      </c>
      <c r="J341" s="89">
        <v>3</v>
      </c>
      <c r="K341" s="82"/>
    </row>
    <row r="342" spans="1:11" x14ac:dyDescent="0.25">
      <c r="A342" s="82"/>
      <c r="B342" s="89">
        <v>4</v>
      </c>
      <c r="C342" s="89" t="s">
        <v>288</v>
      </c>
      <c r="D342" s="89">
        <f>VLOOKUP(C342,other,2,FALSE)/100*E342</f>
        <v>0</v>
      </c>
      <c r="E342" s="89">
        <v>0</v>
      </c>
      <c r="F342" s="84"/>
      <c r="G342" s="89">
        <v>4</v>
      </c>
      <c r="H342" s="89" t="s">
        <v>288</v>
      </c>
      <c r="I342" s="89">
        <f>VLOOKUP(H342,other,2,FALSE)/100*J342</f>
        <v>0</v>
      </c>
      <c r="J342" s="89">
        <v>0</v>
      </c>
      <c r="K342" s="82"/>
    </row>
    <row r="343" spans="1:11" x14ac:dyDescent="0.25">
      <c r="A343" s="82"/>
      <c r="B343" s="84"/>
      <c r="C343" s="83" t="s">
        <v>152</v>
      </c>
      <c r="D343" s="89">
        <f>SUM(D339:D342)</f>
        <v>6.8999999999999995</v>
      </c>
      <c r="E343" s="84"/>
      <c r="F343" s="84"/>
      <c r="G343" s="84"/>
      <c r="H343" s="83" t="s">
        <v>152</v>
      </c>
      <c r="I343" s="89">
        <f>SUM(I339:I342)</f>
        <v>5.43</v>
      </c>
      <c r="J343" s="84"/>
      <c r="K343" s="82"/>
    </row>
    <row r="344" spans="1:11" x14ac:dyDescent="0.25">
      <c r="A344" s="82"/>
      <c r="B344" s="84"/>
      <c r="C344" s="84"/>
      <c r="D344" s="84"/>
      <c r="E344" s="84"/>
      <c r="F344" s="84"/>
      <c r="G344" s="84"/>
      <c r="H344" s="84"/>
      <c r="I344" s="84"/>
      <c r="J344" s="84"/>
      <c r="K344" s="82"/>
    </row>
    <row r="345" spans="1:11" x14ac:dyDescent="0.25">
      <c r="A345" s="82"/>
      <c r="B345" s="83" t="s">
        <v>239</v>
      </c>
      <c r="C345" s="84"/>
      <c r="D345" s="84"/>
      <c r="E345" s="85"/>
      <c r="F345" s="84"/>
      <c r="G345" s="83" t="s">
        <v>244</v>
      </c>
      <c r="H345" s="84"/>
      <c r="I345" s="84"/>
      <c r="J345" s="85"/>
      <c r="K345" s="82"/>
    </row>
    <row r="346" spans="1:11" ht="26.25" x14ac:dyDescent="0.25">
      <c r="A346" s="82"/>
      <c r="B346" s="86" t="s">
        <v>151</v>
      </c>
      <c r="C346" s="87"/>
      <c r="D346" s="83" t="s">
        <v>284</v>
      </c>
      <c r="E346" s="83" t="s">
        <v>153</v>
      </c>
      <c r="F346" s="84"/>
      <c r="G346" s="86" t="s">
        <v>151</v>
      </c>
      <c r="H346" s="87"/>
      <c r="I346" s="83" t="s">
        <v>284</v>
      </c>
      <c r="J346" s="83" t="s">
        <v>153</v>
      </c>
      <c r="K346" s="82"/>
    </row>
    <row r="347" spans="1:11" x14ac:dyDescent="0.25">
      <c r="A347" s="82"/>
      <c r="B347" s="89">
        <v>1</v>
      </c>
      <c r="C347" s="89" t="s">
        <v>220</v>
      </c>
      <c r="D347" s="89">
        <f>VLOOKUP(C347,other,2,FALSE)/100*E347</f>
        <v>2.52</v>
      </c>
      <c r="E347" s="89">
        <v>4</v>
      </c>
      <c r="F347" s="84"/>
      <c r="G347" s="89">
        <v>1</v>
      </c>
      <c r="H347" s="89" t="s">
        <v>220</v>
      </c>
      <c r="I347" s="89">
        <f>VLOOKUP(H347,other,2,FALSE)/100*J347</f>
        <v>1.8900000000000001</v>
      </c>
      <c r="J347" s="89">
        <v>3</v>
      </c>
      <c r="K347" s="82"/>
    </row>
    <row r="348" spans="1:11" x14ac:dyDescent="0.25">
      <c r="A348" s="82"/>
      <c r="B348" s="89">
        <v>2</v>
      </c>
      <c r="C348" s="89" t="s">
        <v>221</v>
      </c>
      <c r="D348" s="89">
        <f>VLOOKUP(C348,other,2,FALSE)/100*E348</f>
        <v>3</v>
      </c>
      <c r="E348" s="89">
        <v>4</v>
      </c>
      <c r="F348" s="84"/>
      <c r="G348" s="89">
        <v>2</v>
      </c>
      <c r="H348" s="89" t="s">
        <v>221</v>
      </c>
      <c r="I348" s="89">
        <f>VLOOKUP(H348,other,2,FALSE)/100*J348</f>
        <v>3.75</v>
      </c>
      <c r="J348" s="89">
        <v>5</v>
      </c>
      <c r="K348" s="82"/>
    </row>
    <row r="349" spans="1:11" ht="26.25" x14ac:dyDescent="0.25">
      <c r="A349" s="82"/>
      <c r="B349" s="89">
        <v>3</v>
      </c>
      <c r="C349" s="89" t="s">
        <v>222</v>
      </c>
      <c r="D349" s="89">
        <f>VLOOKUP(C349,other,2,FALSE)/100*E349</f>
        <v>1.34</v>
      </c>
      <c r="E349" s="89">
        <v>2</v>
      </c>
      <c r="F349" s="84"/>
      <c r="G349" s="89">
        <v>3</v>
      </c>
      <c r="H349" s="89" t="s">
        <v>223</v>
      </c>
      <c r="I349" s="89">
        <f>VLOOKUP(H349,other,2,FALSE)/100*J349</f>
        <v>2.44</v>
      </c>
      <c r="J349" s="89">
        <v>4</v>
      </c>
      <c r="K349" s="82"/>
    </row>
    <row r="350" spans="1:11" x14ac:dyDescent="0.25">
      <c r="A350" s="82"/>
      <c r="B350" s="89">
        <v>4</v>
      </c>
      <c r="C350" s="89" t="s">
        <v>288</v>
      </c>
      <c r="D350" s="89">
        <f>VLOOKUP(C350,other,2,FALSE)/100*E350</f>
        <v>0</v>
      </c>
      <c r="E350" s="89">
        <v>0</v>
      </c>
      <c r="F350" s="84"/>
      <c r="G350" s="89">
        <v>4</v>
      </c>
      <c r="H350" s="89" t="s">
        <v>288</v>
      </c>
      <c r="I350" s="89">
        <f>VLOOKUP(H350,other,2,FALSE)/100*J350</f>
        <v>0</v>
      </c>
      <c r="J350" s="89">
        <v>0</v>
      </c>
      <c r="K350" s="82"/>
    </row>
    <row r="351" spans="1:11" x14ac:dyDescent="0.25">
      <c r="A351" s="82"/>
      <c r="B351" s="84"/>
      <c r="C351" s="83" t="s">
        <v>152</v>
      </c>
      <c r="D351" s="89">
        <f>SUM(D347:D350)</f>
        <v>6.8599999999999994</v>
      </c>
      <c r="E351" s="84"/>
      <c r="F351" s="84"/>
      <c r="G351" s="84"/>
      <c r="H351" s="83" t="s">
        <v>152</v>
      </c>
      <c r="I351" s="89">
        <f>SUM(I347:I350)</f>
        <v>8.08</v>
      </c>
      <c r="J351" s="84"/>
      <c r="K351" s="82"/>
    </row>
    <row r="352" spans="1:11" x14ac:dyDescent="0.25">
      <c r="A352" s="82"/>
      <c r="B352" s="84"/>
      <c r="C352" s="84"/>
      <c r="D352" s="84"/>
      <c r="E352" s="84"/>
      <c r="F352" s="84"/>
      <c r="G352" s="84"/>
      <c r="H352" s="84"/>
      <c r="I352" s="84"/>
      <c r="J352" s="84"/>
      <c r="K352" s="82"/>
    </row>
    <row r="353" spans="1:11" x14ac:dyDescent="0.25">
      <c r="A353" s="82"/>
      <c r="B353" s="83" t="s">
        <v>240</v>
      </c>
      <c r="C353" s="84"/>
      <c r="D353" s="84"/>
      <c r="E353" s="85"/>
      <c r="F353" s="84"/>
      <c r="G353" s="83" t="s">
        <v>245</v>
      </c>
      <c r="H353" s="84"/>
      <c r="I353" s="84"/>
      <c r="J353" s="85"/>
      <c r="K353" s="82"/>
    </row>
    <row r="354" spans="1:11" ht="26.25" x14ac:dyDescent="0.25">
      <c r="A354" s="82"/>
      <c r="B354" s="86" t="s">
        <v>151</v>
      </c>
      <c r="C354" s="87"/>
      <c r="D354" s="83" t="s">
        <v>284</v>
      </c>
      <c r="E354" s="83" t="s">
        <v>153</v>
      </c>
      <c r="F354" s="84"/>
      <c r="G354" s="86" t="s">
        <v>151</v>
      </c>
      <c r="H354" s="87"/>
      <c r="I354" s="83" t="s">
        <v>284</v>
      </c>
      <c r="J354" s="83" t="s">
        <v>153</v>
      </c>
      <c r="K354" s="82"/>
    </row>
    <row r="355" spans="1:11" x14ac:dyDescent="0.25">
      <c r="A355" s="82"/>
      <c r="B355" s="89">
        <v>1</v>
      </c>
      <c r="C355" s="89" t="s">
        <v>220</v>
      </c>
      <c r="D355" s="89">
        <f>VLOOKUP(C355,other,2,FALSE)/100*E355</f>
        <v>0.63</v>
      </c>
      <c r="E355" s="89">
        <v>1</v>
      </c>
      <c r="F355" s="84"/>
      <c r="G355" s="89">
        <v>1</v>
      </c>
      <c r="H355" s="89" t="s">
        <v>220</v>
      </c>
      <c r="I355" s="89">
        <f>VLOOKUP(H355,other,2,FALSE)/100*J355</f>
        <v>1.26</v>
      </c>
      <c r="J355" s="89">
        <v>2</v>
      </c>
      <c r="K355" s="82"/>
    </row>
    <row r="356" spans="1:11" x14ac:dyDescent="0.25">
      <c r="A356" s="82"/>
      <c r="B356" s="89">
        <v>2</v>
      </c>
      <c r="C356" s="89" t="s">
        <v>221</v>
      </c>
      <c r="D356" s="89">
        <f>VLOOKUP(C356,other,2,FALSE)/100*E356</f>
        <v>3</v>
      </c>
      <c r="E356" s="89">
        <v>4</v>
      </c>
      <c r="F356" s="84"/>
      <c r="G356" s="89">
        <v>2</v>
      </c>
      <c r="H356" s="89" t="s">
        <v>221</v>
      </c>
      <c r="I356" s="89">
        <f>VLOOKUP(H356,other,2,FALSE)/100*J356</f>
        <v>2.25</v>
      </c>
      <c r="J356" s="89">
        <v>3</v>
      </c>
      <c r="K356" s="82"/>
    </row>
    <row r="357" spans="1:11" x14ac:dyDescent="0.25">
      <c r="A357" s="82"/>
      <c r="B357" s="89">
        <v>3</v>
      </c>
      <c r="C357" s="89" t="s">
        <v>224</v>
      </c>
      <c r="D357" s="89">
        <f>VLOOKUP(C357,other,2,FALSE)/100*E357</f>
        <v>0.86999999999999988</v>
      </c>
      <c r="E357" s="89">
        <v>3</v>
      </c>
      <c r="F357" s="84"/>
      <c r="G357" s="89">
        <v>3</v>
      </c>
      <c r="H357" s="89" t="s">
        <v>225</v>
      </c>
      <c r="I357" s="89">
        <f>VLOOKUP(H357,other,2,FALSE)/100*J357</f>
        <v>0.64</v>
      </c>
      <c r="J357" s="89">
        <v>2</v>
      </c>
      <c r="K357" s="82"/>
    </row>
    <row r="358" spans="1:11" x14ac:dyDescent="0.25">
      <c r="A358" s="82"/>
      <c r="B358" s="89">
        <v>4</v>
      </c>
      <c r="C358" s="89" t="s">
        <v>288</v>
      </c>
      <c r="D358" s="89">
        <f>VLOOKUP(C358,other,2,FALSE)/100*E358</f>
        <v>0</v>
      </c>
      <c r="E358" s="89">
        <v>0</v>
      </c>
      <c r="F358" s="84"/>
      <c r="G358" s="89">
        <v>4</v>
      </c>
      <c r="H358" s="89" t="s">
        <v>288</v>
      </c>
      <c r="I358" s="89">
        <f>VLOOKUP(H358,other,2,FALSE)/100*J358</f>
        <v>0</v>
      </c>
      <c r="J358" s="89">
        <v>0</v>
      </c>
      <c r="K358" s="82"/>
    </row>
    <row r="359" spans="1:11" x14ac:dyDescent="0.25">
      <c r="A359" s="82"/>
      <c r="B359" s="84"/>
      <c r="C359" s="83" t="s">
        <v>152</v>
      </c>
      <c r="D359" s="89">
        <f>SUM(D355:D358)</f>
        <v>4.5</v>
      </c>
      <c r="E359" s="84"/>
      <c r="F359" s="84"/>
      <c r="G359" s="84"/>
      <c r="H359" s="83" t="s">
        <v>152</v>
      </c>
      <c r="I359" s="89">
        <f>SUM(I355:I358)</f>
        <v>4.1499999999999995</v>
      </c>
      <c r="J359" s="84"/>
      <c r="K359" s="82"/>
    </row>
    <row r="360" spans="1:11" x14ac:dyDescent="0.25">
      <c r="A360" s="82"/>
      <c r="B360" s="84"/>
      <c r="C360" s="84"/>
      <c r="D360" s="84"/>
      <c r="E360" s="84"/>
      <c r="F360" s="84"/>
      <c r="G360" s="84"/>
      <c r="H360" s="84"/>
      <c r="I360" s="84"/>
      <c r="J360" s="84"/>
      <c r="K360" s="82"/>
    </row>
    <row r="361" spans="1:11" x14ac:dyDescent="0.25">
      <c r="A361" s="82"/>
      <c r="B361" s="83" t="s">
        <v>241</v>
      </c>
      <c r="C361" s="84"/>
      <c r="D361" s="84"/>
      <c r="E361" s="85"/>
      <c r="F361" s="84"/>
      <c r="G361" s="84"/>
      <c r="H361" s="84"/>
      <c r="I361" s="84"/>
      <c r="J361" s="84"/>
      <c r="K361" s="82"/>
    </row>
    <row r="362" spans="1:11" ht="26.25" x14ac:dyDescent="0.25">
      <c r="A362" s="82"/>
      <c r="B362" s="86" t="s">
        <v>151</v>
      </c>
      <c r="C362" s="87"/>
      <c r="D362" s="83" t="s">
        <v>284</v>
      </c>
      <c r="E362" s="83" t="s">
        <v>153</v>
      </c>
      <c r="F362" s="84"/>
      <c r="G362" s="84"/>
      <c r="H362" s="84"/>
      <c r="I362" s="84"/>
      <c r="J362" s="84"/>
      <c r="K362" s="82"/>
    </row>
    <row r="363" spans="1:11" x14ac:dyDescent="0.25">
      <c r="A363" s="82"/>
      <c r="B363" s="89">
        <v>1</v>
      </c>
      <c r="C363" s="89" t="s">
        <v>220</v>
      </c>
      <c r="D363" s="89">
        <f>VLOOKUP(C363,other,2,FALSE)/100*E363</f>
        <v>1.8900000000000001</v>
      </c>
      <c r="E363" s="89">
        <v>3</v>
      </c>
      <c r="F363" s="84"/>
      <c r="G363" s="84"/>
      <c r="H363" s="84"/>
      <c r="I363" s="84"/>
      <c r="J363" s="84"/>
      <c r="K363" s="82"/>
    </row>
    <row r="364" spans="1:11" x14ac:dyDescent="0.25">
      <c r="A364" s="82"/>
      <c r="B364" s="89">
        <v>2</v>
      </c>
      <c r="C364" s="89" t="s">
        <v>221</v>
      </c>
      <c r="D364" s="89">
        <f>VLOOKUP(C364,other,2,FALSE)/100*E364</f>
        <v>1.5</v>
      </c>
      <c r="E364" s="89">
        <v>2</v>
      </c>
      <c r="F364" s="84"/>
      <c r="G364" s="84"/>
      <c r="H364" s="84"/>
      <c r="I364" s="84"/>
      <c r="J364" s="84"/>
      <c r="K364" s="82"/>
    </row>
    <row r="365" spans="1:11" x14ac:dyDescent="0.25">
      <c r="A365" s="82"/>
      <c r="B365" s="89">
        <v>3</v>
      </c>
      <c r="C365" s="89" t="s">
        <v>226</v>
      </c>
      <c r="D365" s="89">
        <f>VLOOKUP(C365,other,2,FALSE)/100*E365</f>
        <v>0.64</v>
      </c>
      <c r="E365" s="89">
        <v>2</v>
      </c>
      <c r="F365" s="84"/>
      <c r="G365" s="84"/>
      <c r="H365" s="84"/>
      <c r="I365" s="84"/>
      <c r="J365" s="84"/>
      <c r="K365" s="82"/>
    </row>
    <row r="366" spans="1:11" x14ac:dyDescent="0.25">
      <c r="A366" s="82"/>
      <c r="B366" s="89">
        <v>4</v>
      </c>
      <c r="C366" s="89" t="s">
        <v>288</v>
      </c>
      <c r="D366" s="89">
        <f>VLOOKUP(C366,other,2,FALSE)/100*E366</f>
        <v>0</v>
      </c>
      <c r="E366" s="89">
        <v>0</v>
      </c>
      <c r="F366" s="84"/>
      <c r="G366" s="84"/>
      <c r="H366" s="84"/>
      <c r="I366" s="84"/>
      <c r="J366" s="84"/>
      <c r="K366" s="82"/>
    </row>
    <row r="367" spans="1:11" x14ac:dyDescent="0.25">
      <c r="A367" s="82"/>
      <c r="B367" s="84"/>
      <c r="C367" s="83" t="s">
        <v>152</v>
      </c>
      <c r="D367" s="89">
        <f>SUM(D363:D366)</f>
        <v>4.03</v>
      </c>
      <c r="E367" s="84"/>
      <c r="F367" s="84"/>
      <c r="G367" s="91" t="s">
        <v>286</v>
      </c>
      <c r="H367" s="92"/>
      <c r="I367" s="93">
        <f>SUM(D343,I343,D351,I351,D359,I359,D367)</f>
        <v>39.949999999999996</v>
      </c>
      <c r="J367" s="84"/>
      <c r="K367" s="82"/>
    </row>
    <row r="368" spans="1:11" x14ac:dyDescent="0.25">
      <c r="A368" s="82"/>
      <c r="B368" s="82"/>
      <c r="C368" s="82"/>
      <c r="D368" s="82"/>
      <c r="E368" s="82"/>
      <c r="F368" s="82"/>
      <c r="G368" s="82"/>
      <c r="H368" s="82"/>
      <c r="I368" s="82"/>
      <c r="J368" s="82"/>
      <c r="K368" s="82"/>
    </row>
    <row r="369" spans="1:11" x14ac:dyDescent="0.25">
      <c r="A369" s="82"/>
      <c r="B369" s="82"/>
      <c r="C369" s="82"/>
      <c r="D369" s="82"/>
      <c r="E369" s="82"/>
      <c r="F369" s="82"/>
      <c r="G369" s="82"/>
      <c r="H369" s="82"/>
      <c r="I369" s="82"/>
      <c r="J369" s="82"/>
      <c r="K369" s="82"/>
    </row>
    <row r="370" spans="1:11" x14ac:dyDescent="0.25">
      <c r="A370" s="82"/>
      <c r="B370" s="82"/>
      <c r="C370" s="82"/>
      <c r="D370" s="82"/>
      <c r="E370" s="82"/>
      <c r="F370" s="82"/>
      <c r="G370" s="82"/>
      <c r="H370" s="82"/>
      <c r="I370" s="82"/>
      <c r="J370" s="82"/>
      <c r="K370" s="82"/>
    </row>
    <row r="371" spans="1:11" x14ac:dyDescent="0.25">
      <c r="A371" s="82"/>
      <c r="B371" s="82"/>
      <c r="C371" s="82"/>
      <c r="D371" s="82"/>
      <c r="E371" s="82"/>
      <c r="F371" s="82"/>
      <c r="G371" s="82"/>
      <c r="H371" s="82"/>
      <c r="I371" s="82"/>
      <c r="J371" s="82"/>
      <c r="K371" s="82"/>
    </row>
    <row r="372" spans="1:11" x14ac:dyDescent="0.25">
      <c r="A372" s="82"/>
      <c r="B372" s="82"/>
      <c r="C372" s="82"/>
      <c r="D372" s="82"/>
      <c r="E372" s="82"/>
      <c r="F372" s="82"/>
      <c r="G372" s="82"/>
      <c r="H372" s="82"/>
      <c r="I372" s="82"/>
      <c r="J372" s="82"/>
      <c r="K372" s="82"/>
    </row>
  </sheetData>
  <mergeCells count="1">
    <mergeCell ref="M7:N7"/>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Information!$V$5:$V$15</xm:f>
          </x14:formula1>
          <xm:sqref>C9:C12 H9:H12 C17:C20 H17:H20 C25:C28 H25:H28 C33:C36 C45:C48 H45:H48 C53:C56 H53:H56 C61:C64 H61:H64 C69:C72 C82:C85 H82:H85 C90:C93 H90:H93 C98:C101 H98:H101 C106:C109 C118:C121 H118:H121 C126:C129 H126:H129 C134:C137 H134:H137 C142:C145 C154:C157 H154:H157 C162:C165 H162:H165 C170:C173 H170:H173 C178:C181 C190:C193 H190:H193 C198:C201 H198:H201 C206:C209 H206:H209 C214:C217 C227:C230 H227:H230 C235:C238 H235:H238 C243:C246 H243:H246 C251:C254 C264:C267 H264:H267 C272:C275 H272:H275 C280:C283 H280:H283 C288:C291 C302:C305 H302:H305 C310:C313 H310:H313 C318:C321 H318:H321 C326:C329 C339:C342 H339:H342 C347:C350 H347:H350 C355:C358 H355:H358 C363:C366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9"/>
  <sheetViews>
    <sheetView topLeftCell="A409" workbookViewId="0">
      <selection activeCell="I437" sqref="I437"/>
    </sheetView>
  </sheetViews>
  <sheetFormatPr defaultRowHeight="15" x14ac:dyDescent="0.25"/>
  <cols>
    <col min="2" max="2" width="10.85546875" customWidth="1"/>
    <col min="3" max="3" width="12.5703125" customWidth="1"/>
    <col min="8" max="8" width="13.42578125" customWidth="1"/>
    <col min="13" max="13" width="21.7109375" customWidth="1"/>
    <col min="14" max="14" width="9.85546875" customWidth="1"/>
  </cols>
  <sheetData>
    <row r="1" spans="1:14" x14ac:dyDescent="0.25">
      <c r="A1" s="95"/>
      <c r="B1" s="95"/>
      <c r="C1" s="95"/>
      <c r="D1" s="95"/>
      <c r="E1" s="95"/>
      <c r="F1" s="95"/>
      <c r="G1" s="95"/>
      <c r="H1" s="95"/>
      <c r="I1" s="95"/>
      <c r="J1" s="95"/>
      <c r="K1" s="95"/>
    </row>
    <row r="2" spans="1:14" x14ac:dyDescent="0.25">
      <c r="A2" s="95"/>
      <c r="B2" s="95"/>
      <c r="C2" s="95"/>
      <c r="D2" s="95"/>
      <c r="E2" s="95"/>
      <c r="F2" s="95"/>
      <c r="G2" s="95"/>
      <c r="H2" s="95"/>
      <c r="I2" s="95"/>
      <c r="J2" s="95"/>
      <c r="K2" s="95"/>
    </row>
    <row r="3" spans="1:14" x14ac:dyDescent="0.25">
      <c r="A3" s="95"/>
      <c r="B3" s="95"/>
      <c r="C3" s="95"/>
      <c r="D3" s="95"/>
      <c r="E3" s="95"/>
      <c r="F3" s="95"/>
      <c r="G3" s="95"/>
      <c r="H3" s="95"/>
      <c r="I3" s="95"/>
      <c r="J3" s="95"/>
      <c r="K3" s="95"/>
    </row>
    <row r="4" spans="1:14" x14ac:dyDescent="0.25">
      <c r="A4" s="95"/>
      <c r="B4" s="95"/>
      <c r="C4" s="95"/>
      <c r="D4" s="95"/>
      <c r="E4" s="95"/>
      <c r="F4" s="95"/>
      <c r="G4" s="95"/>
      <c r="H4" s="95"/>
      <c r="I4" s="95"/>
      <c r="J4" s="95"/>
      <c r="K4" s="95"/>
    </row>
    <row r="5" spans="1:14" x14ac:dyDescent="0.25">
      <c r="A5" s="95"/>
      <c r="B5" s="95"/>
      <c r="C5" s="95"/>
      <c r="D5" s="95"/>
      <c r="E5" s="95"/>
      <c r="F5" s="95"/>
      <c r="G5" s="95"/>
      <c r="H5" s="95"/>
      <c r="I5" s="95"/>
      <c r="J5" s="95"/>
      <c r="K5" s="95"/>
    </row>
    <row r="6" spans="1:14" x14ac:dyDescent="0.25">
      <c r="A6" s="95"/>
      <c r="B6" s="95"/>
      <c r="C6" s="95"/>
      <c r="D6" s="95"/>
      <c r="E6" s="95"/>
      <c r="F6" s="95"/>
      <c r="G6" s="95"/>
      <c r="H6" s="95"/>
      <c r="I6" s="95"/>
      <c r="J6" s="95"/>
      <c r="K6" s="95"/>
    </row>
    <row r="7" spans="1:14" x14ac:dyDescent="0.25">
      <c r="A7" s="95"/>
      <c r="B7" s="96" t="s">
        <v>238</v>
      </c>
      <c r="C7" s="97"/>
      <c r="D7" s="97"/>
      <c r="E7" s="98"/>
      <c r="F7" s="95"/>
      <c r="G7" s="96" t="s">
        <v>242</v>
      </c>
      <c r="H7" s="97"/>
      <c r="I7" s="97"/>
      <c r="J7" s="98"/>
      <c r="K7" s="95"/>
    </row>
    <row r="8" spans="1:14" ht="26.25" x14ac:dyDescent="0.25">
      <c r="A8" s="95"/>
      <c r="B8" s="99" t="s">
        <v>151</v>
      </c>
      <c r="C8" s="100"/>
      <c r="D8" s="96" t="s">
        <v>284</v>
      </c>
      <c r="E8" s="96" t="s">
        <v>153</v>
      </c>
      <c r="F8" s="95"/>
      <c r="G8" s="99" t="s">
        <v>151</v>
      </c>
      <c r="H8" s="100"/>
      <c r="I8" s="96" t="s">
        <v>284</v>
      </c>
      <c r="J8" s="96" t="s">
        <v>153</v>
      </c>
      <c r="K8" s="95"/>
      <c r="M8" s="140" t="s">
        <v>287</v>
      </c>
      <c r="N8" s="141"/>
    </row>
    <row r="9" spans="1:14" ht="26.25" customHeight="1" x14ac:dyDescent="0.25">
      <c r="A9" s="95"/>
      <c r="B9" s="101">
        <v>1</v>
      </c>
      <c r="C9" s="42" t="s">
        <v>201</v>
      </c>
      <c r="D9" s="42">
        <f>VLOOKUP(C9,meat,2,FALSE)/100*E9</f>
        <v>10</v>
      </c>
      <c r="E9" s="42">
        <v>2</v>
      </c>
      <c r="F9" s="95"/>
      <c r="G9" s="101">
        <v>1</v>
      </c>
      <c r="H9" s="42" t="s">
        <v>205</v>
      </c>
      <c r="I9" s="42">
        <f>VLOOKUP(H9,meat,2,FALSE)/100*J9</f>
        <v>12</v>
      </c>
      <c r="J9" s="42">
        <v>3</v>
      </c>
      <c r="K9" s="95"/>
      <c r="M9" s="55" t="s">
        <v>151</v>
      </c>
      <c r="N9" s="56" t="s">
        <v>284</v>
      </c>
    </row>
    <row r="10" spans="1:14" x14ac:dyDescent="0.25">
      <c r="A10" s="95"/>
      <c r="B10" s="101">
        <v>2</v>
      </c>
      <c r="C10" s="42" t="s">
        <v>288</v>
      </c>
      <c r="D10" s="42">
        <f>VLOOKUP(C10,meat,2,FALSE)/100*E10</f>
        <v>0</v>
      </c>
      <c r="E10" s="42">
        <v>0</v>
      </c>
      <c r="F10" s="95"/>
      <c r="G10" s="101">
        <v>2</v>
      </c>
      <c r="H10" s="42" t="s">
        <v>214</v>
      </c>
      <c r="I10" s="42">
        <f>VLOOKUP(H10,meat,2,FALSE)/100*J10</f>
        <v>2.1</v>
      </c>
      <c r="J10" s="42">
        <v>5</v>
      </c>
      <c r="K10" s="95"/>
      <c r="M10" s="54" t="s">
        <v>139</v>
      </c>
      <c r="N10" s="80">
        <v>24</v>
      </c>
    </row>
    <row r="11" spans="1:14" x14ac:dyDescent="0.25">
      <c r="A11" s="95"/>
      <c r="B11" s="101">
        <v>3</v>
      </c>
      <c r="C11" s="42" t="s">
        <v>288</v>
      </c>
      <c r="D11" s="42">
        <f>VLOOKUP(C11,meat,2,FALSE)/100*E11</f>
        <v>0</v>
      </c>
      <c r="E11" s="42">
        <v>0</v>
      </c>
      <c r="F11" s="95"/>
      <c r="G11" s="101">
        <v>3</v>
      </c>
      <c r="H11" s="42" t="s">
        <v>288</v>
      </c>
      <c r="I11" s="42">
        <f>VLOOKUP(H11,meat,2,FALSE)/100*J11</f>
        <v>0</v>
      </c>
      <c r="J11" s="42">
        <v>0</v>
      </c>
      <c r="K11" s="95"/>
      <c r="M11" s="54" t="s">
        <v>140</v>
      </c>
      <c r="N11" s="80">
        <v>59</v>
      </c>
    </row>
    <row r="12" spans="1:14" x14ac:dyDescent="0.25">
      <c r="A12" s="95"/>
      <c r="B12" s="101">
        <v>4</v>
      </c>
      <c r="C12" s="42" t="s">
        <v>288</v>
      </c>
      <c r="D12" s="42">
        <f>VLOOKUP(C12,meat,2,FALSE)/100*E12</f>
        <v>0</v>
      </c>
      <c r="E12" s="42">
        <v>0</v>
      </c>
      <c r="F12" s="95"/>
      <c r="G12" s="101">
        <v>4</v>
      </c>
      <c r="H12" s="42" t="s">
        <v>288</v>
      </c>
      <c r="I12" s="42">
        <f>VLOOKUP(H12,meat,2,FALSE)/100*J12</f>
        <v>0</v>
      </c>
      <c r="J12" s="42">
        <v>0</v>
      </c>
      <c r="K12" s="95"/>
      <c r="M12" s="54" t="s">
        <v>141</v>
      </c>
      <c r="N12" s="80">
        <v>87</v>
      </c>
    </row>
    <row r="13" spans="1:14" x14ac:dyDescent="0.25">
      <c r="A13" s="95"/>
      <c r="B13" s="97"/>
      <c r="C13" s="102" t="s">
        <v>152</v>
      </c>
      <c r="D13" s="103">
        <f>SUM(D9:D12)</f>
        <v>10</v>
      </c>
      <c r="E13" s="97"/>
      <c r="F13" s="95"/>
      <c r="G13" s="97"/>
      <c r="H13" s="102" t="s">
        <v>152</v>
      </c>
      <c r="I13" s="103">
        <f>SUM(I9:I12)</f>
        <v>14.1</v>
      </c>
      <c r="J13" s="97"/>
      <c r="K13" s="95"/>
      <c r="M13" s="54" t="s">
        <v>142</v>
      </c>
      <c r="N13" s="80">
        <v>149</v>
      </c>
    </row>
    <row r="14" spans="1:14" ht="26.25" x14ac:dyDescent="0.25">
      <c r="A14" s="95"/>
      <c r="B14" s="95"/>
      <c r="C14" s="95"/>
      <c r="D14" s="95"/>
      <c r="E14" s="95"/>
      <c r="F14" s="95"/>
      <c r="G14" s="95"/>
      <c r="H14" s="95"/>
      <c r="I14" s="95"/>
      <c r="J14" s="95"/>
      <c r="K14" s="95"/>
      <c r="M14" s="54" t="s">
        <v>154</v>
      </c>
      <c r="N14" s="80">
        <v>231</v>
      </c>
    </row>
    <row r="15" spans="1:14" x14ac:dyDescent="0.25">
      <c r="A15" s="95"/>
      <c r="B15" s="95"/>
      <c r="C15" s="95"/>
      <c r="D15" s="95"/>
      <c r="E15" s="95"/>
      <c r="F15" s="95"/>
      <c r="G15" s="95"/>
      <c r="H15" s="95"/>
      <c r="I15" s="95"/>
      <c r="J15" s="95"/>
      <c r="K15" s="95"/>
      <c r="M15" s="54" t="s">
        <v>143</v>
      </c>
      <c r="N15" s="80">
        <v>93</v>
      </c>
    </row>
    <row r="16" spans="1:14" x14ac:dyDescent="0.25">
      <c r="A16" s="95"/>
      <c r="B16" s="96" t="s">
        <v>239</v>
      </c>
      <c r="C16" s="97"/>
      <c r="D16" s="97"/>
      <c r="E16" s="98"/>
      <c r="F16" s="95"/>
      <c r="G16" s="96" t="s">
        <v>244</v>
      </c>
      <c r="H16" s="97"/>
      <c r="I16" s="97"/>
      <c r="J16" s="98"/>
      <c r="K16" s="95"/>
      <c r="M16" s="54" t="s">
        <v>138</v>
      </c>
      <c r="N16" s="80">
        <v>103</v>
      </c>
    </row>
    <row r="17" spans="1:14" ht="26.25" x14ac:dyDescent="0.25">
      <c r="A17" s="95"/>
      <c r="B17" s="99" t="s">
        <v>151</v>
      </c>
      <c r="C17" s="100"/>
      <c r="D17" s="96" t="s">
        <v>284</v>
      </c>
      <c r="E17" s="96" t="s">
        <v>153</v>
      </c>
      <c r="F17" s="95"/>
      <c r="G17" s="99" t="s">
        <v>151</v>
      </c>
      <c r="H17" s="100"/>
      <c r="I17" s="96" t="s">
        <v>284</v>
      </c>
      <c r="J17" s="96" t="s">
        <v>153</v>
      </c>
      <c r="K17" s="95"/>
      <c r="M17" s="54" t="s">
        <v>144</v>
      </c>
      <c r="N17" s="80">
        <v>150</v>
      </c>
    </row>
    <row r="18" spans="1:14" x14ac:dyDescent="0.25">
      <c r="A18" s="95"/>
      <c r="B18" s="101">
        <v>1</v>
      </c>
      <c r="C18" s="42" t="s">
        <v>202</v>
      </c>
      <c r="D18" s="42">
        <f>VLOOKUP(C18,meat,2,FALSE)/100*E18</f>
        <v>8.25</v>
      </c>
      <c r="E18" s="42">
        <v>3</v>
      </c>
      <c r="F18" s="95"/>
      <c r="G18" s="101">
        <v>1</v>
      </c>
      <c r="H18" s="42" t="s">
        <v>206</v>
      </c>
      <c r="I18" s="42">
        <f>VLOOKUP(H18,meat,2,FALSE)/100*J18</f>
        <v>10.199999999999999</v>
      </c>
      <c r="J18" s="42">
        <v>3</v>
      </c>
      <c r="K18" s="95"/>
      <c r="M18" s="54" t="s">
        <v>146</v>
      </c>
      <c r="N18" s="80">
        <v>44</v>
      </c>
    </row>
    <row r="19" spans="1:14" x14ac:dyDescent="0.25">
      <c r="A19" s="95"/>
      <c r="B19" s="101">
        <v>2</v>
      </c>
      <c r="C19" s="42" t="s">
        <v>288</v>
      </c>
      <c r="D19" s="42">
        <f>VLOOKUP(C19,meat,2,FALSE)/100*E19</f>
        <v>0</v>
      </c>
      <c r="E19" s="42">
        <v>0</v>
      </c>
      <c r="F19" s="95"/>
      <c r="G19" s="101">
        <v>2</v>
      </c>
      <c r="H19" s="42" t="s">
        <v>216</v>
      </c>
      <c r="I19" s="42">
        <f>VLOOKUP(H19,meat,2,FALSE)/100*J19</f>
        <v>13.53</v>
      </c>
      <c r="J19" s="42">
        <v>3</v>
      </c>
      <c r="K19" s="95"/>
      <c r="M19" s="54" t="s">
        <v>148</v>
      </c>
      <c r="N19" s="80">
        <v>60</v>
      </c>
    </row>
    <row r="20" spans="1:14" x14ac:dyDescent="0.25">
      <c r="A20" s="95"/>
      <c r="B20" s="101">
        <v>3</v>
      </c>
      <c r="C20" s="42" t="s">
        <v>288</v>
      </c>
      <c r="D20" s="42">
        <f>VLOOKUP(C20,meat,2,FALSE)/100*E20</f>
        <v>0</v>
      </c>
      <c r="E20" s="42">
        <v>0</v>
      </c>
      <c r="F20" s="95"/>
      <c r="G20" s="101">
        <v>3</v>
      </c>
      <c r="H20" s="42" t="s">
        <v>288</v>
      </c>
      <c r="I20" s="42">
        <f>VLOOKUP(H20,meat,2,FALSE)/100*J20</f>
        <v>0</v>
      </c>
      <c r="J20" s="42">
        <v>0</v>
      </c>
      <c r="K20" s="95"/>
      <c r="M20" s="54" t="s">
        <v>147</v>
      </c>
      <c r="N20" s="80">
        <v>75</v>
      </c>
    </row>
    <row r="21" spans="1:14" x14ac:dyDescent="0.25">
      <c r="A21" s="95"/>
      <c r="B21" s="101">
        <v>4</v>
      </c>
      <c r="C21" s="42" t="s">
        <v>288</v>
      </c>
      <c r="D21" s="42">
        <f>VLOOKUP(C21,meat,2,FALSE)/100*E21</f>
        <v>0</v>
      </c>
      <c r="E21" s="42">
        <v>0</v>
      </c>
      <c r="F21" s="95"/>
      <c r="G21" s="101">
        <v>4</v>
      </c>
      <c r="H21" s="42" t="s">
        <v>288</v>
      </c>
      <c r="I21" s="42">
        <f>VLOOKUP(H21,meat,2,FALSE)/100*J21</f>
        <v>0</v>
      </c>
      <c r="J21" s="42">
        <v>0</v>
      </c>
      <c r="K21" s="95"/>
      <c r="M21" s="54" t="s">
        <v>145</v>
      </c>
      <c r="N21" s="80">
        <v>43</v>
      </c>
    </row>
    <row r="22" spans="1:14" x14ac:dyDescent="0.25">
      <c r="A22" s="95"/>
      <c r="B22" s="97"/>
      <c r="C22" s="102" t="s">
        <v>152</v>
      </c>
      <c r="D22" s="103">
        <f>SUM(D18:D21)</f>
        <v>8.25</v>
      </c>
      <c r="E22" s="97"/>
      <c r="F22" s="95"/>
      <c r="G22" s="97"/>
      <c r="H22" s="102" t="s">
        <v>152</v>
      </c>
      <c r="I22" s="103">
        <f>SUM(I18:I21)</f>
        <v>23.729999999999997</v>
      </c>
      <c r="J22" s="97"/>
      <c r="K22" s="95"/>
      <c r="M22" s="54" t="s">
        <v>150</v>
      </c>
      <c r="N22" s="80">
        <v>100</v>
      </c>
    </row>
    <row r="23" spans="1:14" ht="26.25" x14ac:dyDescent="0.25">
      <c r="A23" s="95"/>
      <c r="B23" s="95"/>
      <c r="C23" s="95"/>
      <c r="D23" s="95"/>
      <c r="E23" s="95"/>
      <c r="F23" s="95"/>
      <c r="G23" s="95"/>
      <c r="H23" s="95"/>
      <c r="I23" s="95"/>
      <c r="J23" s="95"/>
      <c r="K23" s="95"/>
      <c r="M23" s="54" t="s">
        <v>155</v>
      </c>
      <c r="N23" s="80">
        <v>83</v>
      </c>
    </row>
    <row r="24" spans="1:14" ht="26.25" x14ac:dyDescent="0.25">
      <c r="A24" s="95"/>
      <c r="B24" s="95"/>
      <c r="C24" s="95"/>
      <c r="D24" s="95"/>
      <c r="E24" s="95"/>
      <c r="F24" s="95"/>
      <c r="G24" s="95"/>
      <c r="H24" s="95"/>
      <c r="I24" s="95"/>
      <c r="J24" s="95"/>
      <c r="K24" s="95"/>
      <c r="M24" s="54" t="s">
        <v>149</v>
      </c>
      <c r="N24" s="80">
        <v>47</v>
      </c>
    </row>
    <row r="25" spans="1:14" x14ac:dyDescent="0.25">
      <c r="A25" s="95"/>
      <c r="B25" s="96" t="s">
        <v>240</v>
      </c>
      <c r="C25" s="97"/>
      <c r="D25" s="97"/>
      <c r="E25" s="98"/>
      <c r="F25" s="95"/>
      <c r="G25" s="96" t="s">
        <v>245</v>
      </c>
      <c r="H25" s="97"/>
      <c r="I25" s="97"/>
      <c r="J25" s="98"/>
      <c r="K25" s="95"/>
      <c r="M25" s="69" t="s">
        <v>156</v>
      </c>
      <c r="N25" s="81">
        <v>115</v>
      </c>
    </row>
    <row r="26" spans="1:14" ht="26.25" x14ac:dyDescent="0.25">
      <c r="A26" s="95"/>
      <c r="B26" s="99" t="s">
        <v>151</v>
      </c>
      <c r="C26" s="100"/>
      <c r="D26" s="96" t="s">
        <v>284</v>
      </c>
      <c r="E26" s="96" t="s">
        <v>153</v>
      </c>
      <c r="F26" s="95"/>
      <c r="G26" s="99" t="s">
        <v>151</v>
      </c>
      <c r="H26" s="100"/>
      <c r="I26" s="96" t="s">
        <v>284</v>
      </c>
      <c r="J26" s="96" t="s">
        <v>153</v>
      </c>
      <c r="K26" s="95"/>
      <c r="M26" s="70" t="s">
        <v>218</v>
      </c>
      <c r="N26" s="71">
        <v>77</v>
      </c>
    </row>
    <row r="27" spans="1:14" x14ac:dyDescent="0.25">
      <c r="A27" s="95"/>
      <c r="B27" s="101">
        <v>1</v>
      </c>
      <c r="C27" s="42" t="s">
        <v>203</v>
      </c>
      <c r="D27" s="42">
        <f>VLOOKUP(C27,meat,2,FALSE)/100*E27</f>
        <v>11.94</v>
      </c>
      <c r="E27" s="42">
        <v>3</v>
      </c>
      <c r="F27" s="95"/>
      <c r="G27" s="101">
        <v>1</v>
      </c>
      <c r="H27" s="42" t="s">
        <v>206</v>
      </c>
      <c r="I27" s="42">
        <f>VLOOKUP(H27,meat,2,FALSE)/100*J27</f>
        <v>10.199999999999999</v>
      </c>
      <c r="J27" s="42">
        <v>3</v>
      </c>
      <c r="K27" s="95"/>
      <c r="M27" s="70" t="s">
        <v>219</v>
      </c>
      <c r="N27" s="71">
        <v>100</v>
      </c>
    </row>
    <row r="28" spans="1:14" x14ac:dyDescent="0.25">
      <c r="A28" s="95"/>
      <c r="B28" s="101">
        <v>2</v>
      </c>
      <c r="C28" s="42" t="s">
        <v>288</v>
      </c>
      <c r="D28" s="42">
        <f>VLOOKUP(C28,meat,2,FALSE)/100*E28</f>
        <v>0</v>
      </c>
      <c r="E28" s="42">
        <v>0</v>
      </c>
      <c r="F28" s="95"/>
      <c r="G28" s="101">
        <v>2</v>
      </c>
      <c r="H28" s="42" t="s">
        <v>217</v>
      </c>
      <c r="I28" s="42">
        <f>VLOOKUP(H28,meat,2,FALSE)/100*J28</f>
        <v>25.200000000000003</v>
      </c>
      <c r="J28" s="42">
        <v>6</v>
      </c>
      <c r="K28" s="95"/>
      <c r="M28" s="70" t="s">
        <v>220</v>
      </c>
      <c r="N28" s="71">
        <v>63</v>
      </c>
    </row>
    <row r="29" spans="1:14" x14ac:dyDescent="0.25">
      <c r="A29" s="95"/>
      <c r="B29" s="101">
        <v>3</v>
      </c>
      <c r="C29" s="42" t="s">
        <v>288</v>
      </c>
      <c r="D29" s="42">
        <f>VLOOKUP(C29,meat,2,FALSE)/100*E29</f>
        <v>0</v>
      </c>
      <c r="E29" s="42">
        <v>0</v>
      </c>
      <c r="F29" s="95"/>
      <c r="G29" s="101">
        <v>3</v>
      </c>
      <c r="H29" s="42" t="s">
        <v>288</v>
      </c>
      <c r="I29" s="42">
        <f>VLOOKUP(H29,meat,2,FALSE)/100*J29</f>
        <v>0</v>
      </c>
      <c r="J29" s="42">
        <v>0</v>
      </c>
      <c r="K29" s="95"/>
      <c r="M29" s="70" t="s">
        <v>221</v>
      </c>
      <c r="N29" s="71">
        <v>75</v>
      </c>
    </row>
    <row r="30" spans="1:14" x14ac:dyDescent="0.25">
      <c r="A30" s="95"/>
      <c r="B30" s="101">
        <v>4</v>
      </c>
      <c r="C30" s="42" t="s">
        <v>288</v>
      </c>
      <c r="D30" s="42">
        <f>VLOOKUP(C30,meat,2,FALSE)/100*E30</f>
        <v>0</v>
      </c>
      <c r="E30" s="42">
        <v>0</v>
      </c>
      <c r="F30" s="95"/>
      <c r="G30" s="101">
        <v>4</v>
      </c>
      <c r="H30" s="42" t="s">
        <v>288</v>
      </c>
      <c r="I30" s="42">
        <f>VLOOKUP(H30,meat,2,FALSE)/100*J30</f>
        <v>0</v>
      </c>
      <c r="J30" s="42">
        <v>0</v>
      </c>
      <c r="K30" s="95"/>
      <c r="M30" s="70" t="s">
        <v>222</v>
      </c>
      <c r="N30" s="71">
        <v>67</v>
      </c>
    </row>
    <row r="31" spans="1:14" x14ac:dyDescent="0.25">
      <c r="A31" s="95"/>
      <c r="B31" s="97"/>
      <c r="C31" s="102" t="s">
        <v>152</v>
      </c>
      <c r="D31" s="103">
        <f>SUM(D27:D30)</f>
        <v>11.94</v>
      </c>
      <c r="E31" s="97"/>
      <c r="F31" s="95"/>
      <c r="G31" s="97"/>
      <c r="H31" s="102" t="s">
        <v>152</v>
      </c>
      <c r="I31" s="103">
        <f>SUM(I27:I30)</f>
        <v>35.400000000000006</v>
      </c>
      <c r="J31" s="97"/>
      <c r="K31" s="95"/>
      <c r="M31" s="70" t="s">
        <v>223</v>
      </c>
      <c r="N31" s="71">
        <v>61</v>
      </c>
    </row>
    <row r="32" spans="1:14" x14ac:dyDescent="0.25">
      <c r="A32" s="95"/>
      <c r="B32" s="95"/>
      <c r="C32" s="95"/>
      <c r="D32" s="95"/>
      <c r="E32" s="95"/>
      <c r="F32" s="95"/>
      <c r="G32" s="95"/>
      <c r="H32" s="95"/>
      <c r="I32" s="95"/>
      <c r="J32" s="95"/>
      <c r="K32" s="95"/>
      <c r="M32" s="72" t="s">
        <v>224</v>
      </c>
      <c r="N32" s="71">
        <v>29</v>
      </c>
    </row>
    <row r="33" spans="1:14" x14ac:dyDescent="0.25">
      <c r="A33" s="95"/>
      <c r="B33" s="95"/>
      <c r="C33" s="95"/>
      <c r="D33" s="95"/>
      <c r="E33" s="95"/>
      <c r="F33" s="95"/>
      <c r="G33" s="95"/>
      <c r="H33" s="95"/>
      <c r="I33" s="95"/>
      <c r="J33" s="95"/>
      <c r="K33" s="95"/>
      <c r="M33" s="72" t="s">
        <v>225</v>
      </c>
      <c r="N33" s="71">
        <v>32</v>
      </c>
    </row>
    <row r="34" spans="1:14" x14ac:dyDescent="0.25">
      <c r="A34" s="95"/>
      <c r="B34" s="96" t="s">
        <v>241</v>
      </c>
      <c r="C34" s="97"/>
      <c r="D34" s="97"/>
      <c r="E34" s="98"/>
      <c r="F34" s="95"/>
      <c r="G34" s="95"/>
      <c r="H34" s="95"/>
      <c r="I34" s="95"/>
      <c r="J34" s="95"/>
      <c r="K34" s="95"/>
      <c r="M34" s="72" t="s">
        <v>226</v>
      </c>
      <c r="N34" s="71">
        <v>32</v>
      </c>
    </row>
    <row r="35" spans="1:14" ht="26.25" x14ac:dyDescent="0.25">
      <c r="A35" s="95"/>
      <c r="B35" s="99" t="s">
        <v>151</v>
      </c>
      <c r="C35" s="100"/>
      <c r="D35" s="96" t="s">
        <v>284</v>
      </c>
      <c r="E35" s="96" t="s">
        <v>153</v>
      </c>
      <c r="F35" s="95"/>
      <c r="G35" s="95"/>
      <c r="H35" s="95"/>
      <c r="I35" s="95"/>
      <c r="J35" s="95"/>
      <c r="K35" s="95"/>
      <c r="M35" s="75" t="s">
        <v>227</v>
      </c>
      <c r="N35" s="76">
        <v>39</v>
      </c>
    </row>
    <row r="36" spans="1:14" x14ac:dyDescent="0.25">
      <c r="A36" s="95"/>
      <c r="B36" s="101">
        <v>1</v>
      </c>
      <c r="C36" s="42" t="s">
        <v>204</v>
      </c>
      <c r="D36" s="42">
        <f>VLOOKUP(C36,meat,2,FALSE)/100*E36</f>
        <v>11.040000000000001</v>
      </c>
      <c r="E36" s="42">
        <v>3</v>
      </c>
      <c r="F36" s="95"/>
      <c r="G36" s="95"/>
      <c r="H36" s="95"/>
      <c r="I36" s="95"/>
      <c r="J36" s="95"/>
      <c r="K36" s="95"/>
      <c r="M36" s="77" t="s">
        <v>201</v>
      </c>
      <c r="N36" s="78">
        <v>500</v>
      </c>
    </row>
    <row r="37" spans="1:14" x14ac:dyDescent="0.25">
      <c r="A37" s="95"/>
      <c r="B37" s="101">
        <v>2</v>
      </c>
      <c r="C37" s="42" t="s">
        <v>213</v>
      </c>
      <c r="D37" s="42">
        <f>VLOOKUP(C37,meat,2,FALSE)/100*E37</f>
        <v>0.4</v>
      </c>
      <c r="E37" s="42">
        <v>2</v>
      </c>
      <c r="F37" s="95"/>
      <c r="G37" s="95"/>
      <c r="H37" s="95"/>
      <c r="I37" s="95"/>
      <c r="J37" s="95"/>
      <c r="K37" s="95"/>
      <c r="M37" s="77" t="s">
        <v>202</v>
      </c>
      <c r="N37" s="78">
        <v>275</v>
      </c>
    </row>
    <row r="38" spans="1:14" x14ac:dyDescent="0.25">
      <c r="A38" s="95"/>
      <c r="B38" s="101">
        <v>3</v>
      </c>
      <c r="C38" s="42" t="s">
        <v>288</v>
      </c>
      <c r="D38" s="42">
        <f>VLOOKUP(C38,meat,2,FALSE)/100*E38</f>
        <v>0</v>
      </c>
      <c r="E38" s="42">
        <v>0</v>
      </c>
      <c r="F38" s="95"/>
      <c r="G38" s="95"/>
      <c r="H38" s="95"/>
      <c r="I38" s="95"/>
      <c r="J38" s="95"/>
      <c r="K38" s="95"/>
      <c r="M38" s="79" t="s">
        <v>203</v>
      </c>
      <c r="N38" s="78">
        <v>398</v>
      </c>
    </row>
    <row r="39" spans="1:14" x14ac:dyDescent="0.25">
      <c r="A39" s="95"/>
      <c r="B39" s="101">
        <v>4</v>
      </c>
      <c r="C39" s="42" t="s">
        <v>288</v>
      </c>
      <c r="D39" s="42">
        <f>VLOOKUP(C39,meat,2,FALSE)/100*E39</f>
        <v>0</v>
      </c>
      <c r="E39" s="42">
        <v>0</v>
      </c>
      <c r="F39" s="95"/>
      <c r="G39" s="95"/>
      <c r="H39" s="95"/>
      <c r="I39" s="95"/>
      <c r="J39" s="95"/>
      <c r="K39" s="95"/>
      <c r="M39" s="79" t="s">
        <v>204</v>
      </c>
      <c r="N39" s="78">
        <v>368</v>
      </c>
    </row>
    <row r="40" spans="1:14" x14ac:dyDescent="0.25">
      <c r="A40" s="95"/>
      <c r="B40" s="97"/>
      <c r="C40" s="102" t="s">
        <v>152</v>
      </c>
      <c r="D40" s="103">
        <f>SUM(D36:D39)</f>
        <v>11.440000000000001</v>
      </c>
      <c r="E40" s="97"/>
      <c r="F40" s="95"/>
      <c r="G40" s="95"/>
      <c r="H40" s="95"/>
      <c r="I40" s="95"/>
      <c r="J40" s="95"/>
      <c r="K40" s="95"/>
      <c r="M40" s="79" t="s">
        <v>205</v>
      </c>
      <c r="N40" s="78">
        <v>400</v>
      </c>
    </row>
    <row r="41" spans="1:14" x14ac:dyDescent="0.25">
      <c r="A41" s="95"/>
      <c r="B41" s="95"/>
      <c r="C41" s="95"/>
      <c r="D41" s="95"/>
      <c r="E41" s="95"/>
      <c r="F41" s="95"/>
      <c r="G41" s="95"/>
      <c r="H41" s="95"/>
      <c r="I41" s="95"/>
      <c r="J41" s="95"/>
      <c r="K41" s="95"/>
      <c r="M41" s="79" t="s">
        <v>206</v>
      </c>
      <c r="N41" s="78">
        <v>340</v>
      </c>
    </row>
    <row r="42" spans="1:14" x14ac:dyDescent="0.25">
      <c r="A42" s="95"/>
      <c r="B42" s="95"/>
      <c r="C42" s="95"/>
      <c r="D42" s="95"/>
      <c r="E42" s="95"/>
      <c r="F42" s="95"/>
      <c r="G42" s="104" t="s">
        <v>286</v>
      </c>
      <c r="H42" s="105"/>
      <c r="I42" s="106">
        <f>SUM(D13,D22,D31,D40,I13,I22,I31)</f>
        <v>114.86</v>
      </c>
      <c r="J42" s="95"/>
      <c r="K42" s="95"/>
      <c r="M42" s="79" t="s">
        <v>207</v>
      </c>
      <c r="N42" s="78">
        <v>240</v>
      </c>
    </row>
    <row r="43" spans="1:14" x14ac:dyDescent="0.25">
      <c r="A43" s="95"/>
      <c r="B43" s="95"/>
      <c r="C43" s="95"/>
      <c r="D43" s="95"/>
      <c r="E43" s="95"/>
      <c r="F43" s="95"/>
      <c r="G43" s="95"/>
      <c r="H43" s="95"/>
      <c r="I43" s="95"/>
      <c r="J43" s="95"/>
      <c r="K43" s="95"/>
      <c r="M43" s="79" t="s">
        <v>208</v>
      </c>
      <c r="N43" s="78">
        <v>140</v>
      </c>
    </row>
    <row r="44" spans="1:14" x14ac:dyDescent="0.25">
      <c r="A44" s="95"/>
      <c r="B44" s="95"/>
      <c r="C44" s="95"/>
      <c r="D44" s="95"/>
      <c r="E44" s="95"/>
      <c r="F44" s="95"/>
      <c r="G44" s="95"/>
      <c r="H44" s="95"/>
      <c r="I44" s="95"/>
      <c r="J44" s="95"/>
      <c r="K44" s="95"/>
      <c r="M44" s="79" t="s">
        <v>209</v>
      </c>
      <c r="N44" s="78">
        <v>330</v>
      </c>
    </row>
    <row r="45" spans="1:14" x14ac:dyDescent="0.25">
      <c r="A45" s="95"/>
      <c r="B45" s="95"/>
      <c r="C45" s="95"/>
      <c r="D45" s="95"/>
      <c r="E45" s="95"/>
      <c r="F45" s="95"/>
      <c r="G45" s="95"/>
      <c r="H45" s="95"/>
      <c r="I45" s="95"/>
      <c r="J45" s="95"/>
      <c r="K45" s="95"/>
      <c r="M45" s="79" t="s">
        <v>210</v>
      </c>
      <c r="N45" s="78">
        <v>350</v>
      </c>
    </row>
    <row r="46" spans="1:14" x14ac:dyDescent="0.25">
      <c r="A46" s="95"/>
      <c r="B46" s="95"/>
      <c r="C46" s="95"/>
      <c r="D46" s="95"/>
      <c r="E46" s="95"/>
      <c r="F46" s="95"/>
      <c r="G46" s="95"/>
      <c r="H46" s="95"/>
      <c r="I46" s="95"/>
      <c r="J46" s="95"/>
      <c r="K46" s="95"/>
      <c r="M46" s="79" t="s">
        <v>211</v>
      </c>
      <c r="N46" s="78">
        <v>165</v>
      </c>
    </row>
    <row r="47" spans="1:14" x14ac:dyDescent="0.25">
      <c r="A47" s="95"/>
      <c r="B47" s="95"/>
      <c r="C47" s="95"/>
      <c r="D47" s="95"/>
      <c r="E47" s="95"/>
      <c r="F47" s="95"/>
      <c r="G47" s="95"/>
      <c r="H47" s="95"/>
      <c r="I47" s="95"/>
      <c r="J47" s="95"/>
      <c r="K47" s="95"/>
      <c r="M47" s="79" t="s">
        <v>200</v>
      </c>
      <c r="N47" s="78">
        <v>200</v>
      </c>
    </row>
    <row r="48" spans="1:14" x14ac:dyDescent="0.25">
      <c r="A48" s="95"/>
      <c r="B48" s="95"/>
      <c r="C48" s="95"/>
      <c r="D48" s="95"/>
      <c r="E48" s="95"/>
      <c r="F48" s="95"/>
      <c r="G48" s="95"/>
      <c r="H48" s="95"/>
      <c r="I48" s="95"/>
      <c r="J48" s="95"/>
      <c r="K48" s="95"/>
      <c r="M48" s="79" t="s">
        <v>212</v>
      </c>
      <c r="N48" s="78">
        <v>71</v>
      </c>
    </row>
    <row r="49" spans="1:14" x14ac:dyDescent="0.25">
      <c r="A49" s="95"/>
      <c r="B49" s="95"/>
      <c r="C49" s="95"/>
      <c r="D49" s="95"/>
      <c r="E49" s="95"/>
      <c r="F49" s="95"/>
      <c r="G49" s="95"/>
      <c r="H49" s="95"/>
      <c r="I49" s="95"/>
      <c r="J49" s="95"/>
      <c r="K49" s="95"/>
      <c r="M49" s="79" t="s">
        <v>213</v>
      </c>
      <c r="N49" s="78">
        <v>20</v>
      </c>
    </row>
    <row r="50" spans="1:14" x14ac:dyDescent="0.25">
      <c r="A50" s="95"/>
      <c r="B50" s="95"/>
      <c r="C50" s="95"/>
      <c r="D50" s="95"/>
      <c r="E50" s="95"/>
      <c r="F50" s="95"/>
      <c r="G50" s="95"/>
      <c r="H50" s="95"/>
      <c r="I50" s="95"/>
      <c r="J50" s="95"/>
      <c r="K50" s="95"/>
      <c r="M50" s="79" t="s">
        <v>214</v>
      </c>
      <c r="N50" s="78">
        <v>42</v>
      </c>
    </row>
    <row r="51" spans="1:14" x14ac:dyDescent="0.25">
      <c r="A51" s="95"/>
      <c r="B51" s="96" t="s">
        <v>238</v>
      </c>
      <c r="C51" s="97"/>
      <c r="D51" s="97"/>
      <c r="E51" s="98"/>
      <c r="F51" s="95"/>
      <c r="G51" s="96" t="s">
        <v>242</v>
      </c>
      <c r="H51" s="97"/>
      <c r="I51" s="97"/>
      <c r="J51" s="98"/>
      <c r="K51" s="95"/>
      <c r="M51" s="79" t="s">
        <v>215</v>
      </c>
      <c r="N51" s="78">
        <v>268</v>
      </c>
    </row>
    <row r="52" spans="1:14" ht="26.25" x14ac:dyDescent="0.25">
      <c r="A52" s="95"/>
      <c r="B52" s="99" t="s">
        <v>151</v>
      </c>
      <c r="C52" s="100"/>
      <c r="D52" s="96" t="s">
        <v>284</v>
      </c>
      <c r="E52" s="96" t="s">
        <v>153</v>
      </c>
      <c r="F52" s="95"/>
      <c r="G52" s="99" t="s">
        <v>151</v>
      </c>
      <c r="H52" s="100"/>
      <c r="I52" s="96" t="s">
        <v>284</v>
      </c>
      <c r="J52" s="96" t="s">
        <v>153</v>
      </c>
      <c r="K52" s="95"/>
      <c r="M52" s="79" t="s">
        <v>216</v>
      </c>
      <c r="N52" s="78">
        <v>451</v>
      </c>
    </row>
    <row r="53" spans="1:14" x14ac:dyDescent="0.25">
      <c r="A53" s="95"/>
      <c r="B53" s="101">
        <v>1</v>
      </c>
      <c r="C53" s="42" t="s">
        <v>207</v>
      </c>
      <c r="D53" s="42">
        <f>VLOOKUP(C53,meat,2,FALSE)/100*E53</f>
        <v>4.8</v>
      </c>
      <c r="E53" s="42">
        <v>2</v>
      </c>
      <c r="F53" s="95"/>
      <c r="G53" s="101">
        <v>1</v>
      </c>
      <c r="H53" s="42" t="s">
        <v>211</v>
      </c>
      <c r="I53" s="42">
        <f>VLOOKUP(H53,meat,2,FALSE)/100*J53</f>
        <v>4.9499999999999993</v>
      </c>
      <c r="J53" s="42">
        <v>3</v>
      </c>
      <c r="K53" s="95"/>
      <c r="M53" s="79" t="s">
        <v>217</v>
      </c>
      <c r="N53" s="78">
        <v>420</v>
      </c>
    </row>
    <row r="54" spans="1:14" x14ac:dyDescent="0.25">
      <c r="A54" s="95"/>
      <c r="B54" s="101">
        <v>2</v>
      </c>
      <c r="C54" s="42" t="s">
        <v>288</v>
      </c>
      <c r="D54" s="42">
        <f>VLOOKUP(C54,meat,2,FALSE)/100*E54</f>
        <v>0</v>
      </c>
      <c r="E54" s="42">
        <v>0</v>
      </c>
      <c r="F54" s="95"/>
      <c r="G54" s="101">
        <v>2</v>
      </c>
      <c r="H54" s="42" t="s">
        <v>288</v>
      </c>
      <c r="I54" s="42">
        <f>VLOOKUP(H54,meat,2,FALSE)/100*J54</f>
        <v>0</v>
      </c>
      <c r="J54" s="42">
        <v>0</v>
      </c>
      <c r="K54" s="95"/>
    </row>
    <row r="55" spans="1:14" x14ac:dyDescent="0.25">
      <c r="A55" s="95"/>
      <c r="B55" s="101">
        <v>3</v>
      </c>
      <c r="C55" s="42" t="s">
        <v>288</v>
      </c>
      <c r="D55" s="42">
        <f>VLOOKUP(C55,meat,2,FALSE)/100*E55</f>
        <v>0</v>
      </c>
      <c r="E55" s="42">
        <v>0</v>
      </c>
      <c r="F55" s="95"/>
      <c r="G55" s="101">
        <v>3</v>
      </c>
      <c r="H55" s="42" t="s">
        <v>288</v>
      </c>
      <c r="I55" s="42">
        <f>VLOOKUP(H55,meat,2,FALSE)/100*J55</f>
        <v>0</v>
      </c>
      <c r="J55" s="42">
        <v>0</v>
      </c>
      <c r="K55" s="95"/>
    </row>
    <row r="56" spans="1:14" x14ac:dyDescent="0.25">
      <c r="A56" s="95"/>
      <c r="B56" s="101">
        <v>4</v>
      </c>
      <c r="C56" s="42" t="s">
        <v>288</v>
      </c>
      <c r="D56" s="42">
        <f>VLOOKUP(C56,meat,2,FALSE)/100*E56</f>
        <v>0</v>
      </c>
      <c r="E56" s="42">
        <v>0</v>
      </c>
      <c r="F56" s="95"/>
      <c r="G56" s="101">
        <v>4</v>
      </c>
      <c r="H56" s="42" t="s">
        <v>288</v>
      </c>
      <c r="I56" s="42">
        <f>VLOOKUP(H56,meat,2,FALSE)/100*J56</f>
        <v>0</v>
      </c>
      <c r="J56" s="42">
        <v>0</v>
      </c>
      <c r="K56" s="95"/>
    </row>
    <row r="57" spans="1:14" x14ac:dyDescent="0.25">
      <c r="A57" s="95"/>
      <c r="B57" s="97"/>
      <c r="C57" s="102" t="s">
        <v>152</v>
      </c>
      <c r="D57" s="103">
        <f>SUM(D53:D56)</f>
        <v>4.8</v>
      </c>
      <c r="E57" s="97"/>
      <c r="F57" s="95"/>
      <c r="G57" s="97"/>
      <c r="H57" s="102" t="s">
        <v>152</v>
      </c>
      <c r="I57" s="103">
        <f>SUM(I53:I56)</f>
        <v>4.9499999999999993</v>
      </c>
      <c r="J57" s="97"/>
      <c r="K57" s="95"/>
    </row>
    <row r="58" spans="1:14" x14ac:dyDescent="0.25">
      <c r="A58" s="95"/>
      <c r="B58" s="95"/>
      <c r="C58" s="95"/>
      <c r="D58" s="95"/>
      <c r="E58" s="95"/>
      <c r="F58" s="95"/>
      <c r="G58" s="95"/>
      <c r="H58" s="95"/>
      <c r="I58" s="95"/>
      <c r="J58" s="95"/>
      <c r="K58" s="95"/>
    </row>
    <row r="59" spans="1:14" x14ac:dyDescent="0.25">
      <c r="A59" s="95"/>
      <c r="B59" s="95"/>
      <c r="C59" s="95"/>
      <c r="D59" s="95"/>
      <c r="E59" s="95"/>
      <c r="F59" s="95"/>
      <c r="G59" s="95"/>
      <c r="H59" s="95"/>
      <c r="I59" s="95"/>
      <c r="J59" s="95"/>
      <c r="K59" s="95"/>
    </row>
    <row r="60" spans="1:14" x14ac:dyDescent="0.25">
      <c r="A60" s="95"/>
      <c r="B60" s="96" t="s">
        <v>239</v>
      </c>
      <c r="C60" s="97"/>
      <c r="D60" s="97"/>
      <c r="E60" s="98"/>
      <c r="F60" s="95"/>
      <c r="G60" s="96" t="s">
        <v>244</v>
      </c>
      <c r="H60" s="97"/>
      <c r="I60" s="97"/>
      <c r="J60" s="98"/>
      <c r="K60" s="95"/>
    </row>
    <row r="61" spans="1:14" ht="26.25" x14ac:dyDescent="0.25">
      <c r="A61" s="95"/>
      <c r="B61" s="99" t="s">
        <v>151</v>
      </c>
      <c r="C61" s="100"/>
      <c r="D61" s="96" t="s">
        <v>284</v>
      </c>
      <c r="E61" s="96" t="s">
        <v>153</v>
      </c>
      <c r="F61" s="95"/>
      <c r="G61" s="99" t="s">
        <v>151</v>
      </c>
      <c r="H61" s="100"/>
      <c r="I61" s="96" t="s">
        <v>284</v>
      </c>
      <c r="J61" s="96" t="s">
        <v>153</v>
      </c>
      <c r="K61" s="95"/>
    </row>
    <row r="62" spans="1:14" x14ac:dyDescent="0.25">
      <c r="A62" s="95"/>
      <c r="B62" s="101">
        <v>1</v>
      </c>
      <c r="C62" s="42" t="s">
        <v>208</v>
      </c>
      <c r="D62" s="42">
        <f>VLOOKUP(C62,meat,2,FALSE)/100*E62</f>
        <v>4.1999999999999993</v>
      </c>
      <c r="E62" s="42">
        <v>3</v>
      </c>
      <c r="F62" s="95"/>
      <c r="G62" s="101">
        <v>1</v>
      </c>
      <c r="H62" s="42" t="s">
        <v>200</v>
      </c>
      <c r="I62" s="42">
        <f>VLOOKUP(H62,meat,2,FALSE)/100*J62</f>
        <v>6</v>
      </c>
      <c r="J62" s="42">
        <v>3</v>
      </c>
      <c r="K62" s="95"/>
    </row>
    <row r="63" spans="1:14" x14ac:dyDescent="0.25">
      <c r="A63" s="95"/>
      <c r="B63" s="101">
        <v>2</v>
      </c>
      <c r="C63" s="42" t="s">
        <v>288</v>
      </c>
      <c r="D63" s="42">
        <f>VLOOKUP(C63,meat,2,FALSE)/100*E63</f>
        <v>0</v>
      </c>
      <c r="E63" s="42">
        <v>0</v>
      </c>
      <c r="F63" s="95"/>
      <c r="G63" s="101">
        <v>2</v>
      </c>
      <c r="H63" s="42" t="s">
        <v>288</v>
      </c>
      <c r="I63" s="42">
        <f>VLOOKUP(H63,meat,2,FALSE)/100*J63</f>
        <v>0</v>
      </c>
      <c r="J63" s="42">
        <v>0</v>
      </c>
      <c r="K63" s="95"/>
    </row>
    <row r="64" spans="1:14" x14ac:dyDescent="0.25">
      <c r="A64" s="95"/>
      <c r="B64" s="101">
        <v>3</v>
      </c>
      <c r="C64" s="42" t="s">
        <v>288</v>
      </c>
      <c r="D64" s="42">
        <f>VLOOKUP(C64,meat,2,FALSE)/100*E64</f>
        <v>0</v>
      </c>
      <c r="E64" s="42">
        <v>0</v>
      </c>
      <c r="F64" s="95"/>
      <c r="G64" s="101">
        <v>3</v>
      </c>
      <c r="H64" s="42" t="s">
        <v>288</v>
      </c>
      <c r="I64" s="42">
        <f>VLOOKUP(H64,meat,2,FALSE)/100*J64</f>
        <v>0</v>
      </c>
      <c r="J64" s="42">
        <v>0</v>
      </c>
      <c r="K64" s="95"/>
    </row>
    <row r="65" spans="1:11" x14ac:dyDescent="0.25">
      <c r="A65" s="95"/>
      <c r="B65" s="101">
        <v>4</v>
      </c>
      <c r="C65" s="42" t="s">
        <v>288</v>
      </c>
      <c r="D65" s="42">
        <f>VLOOKUP(C65,meat,2,FALSE)/100*E65</f>
        <v>0</v>
      </c>
      <c r="E65" s="42">
        <v>0</v>
      </c>
      <c r="F65" s="95"/>
      <c r="G65" s="101">
        <v>4</v>
      </c>
      <c r="H65" s="42" t="s">
        <v>288</v>
      </c>
      <c r="I65" s="42">
        <f>VLOOKUP(H65,meat,2,FALSE)/100*J65</f>
        <v>0</v>
      </c>
      <c r="J65" s="42">
        <v>0</v>
      </c>
      <c r="K65" s="95"/>
    </row>
    <row r="66" spans="1:11" x14ac:dyDescent="0.25">
      <c r="A66" s="95"/>
      <c r="B66" s="97"/>
      <c r="C66" s="102" t="s">
        <v>152</v>
      </c>
      <c r="D66" s="103">
        <f>SUM(D62:D65)</f>
        <v>4.1999999999999993</v>
      </c>
      <c r="E66" s="97"/>
      <c r="F66" s="95"/>
      <c r="G66" s="97"/>
      <c r="H66" s="102" t="s">
        <v>152</v>
      </c>
      <c r="I66" s="103">
        <f>SUM(I62:I65)</f>
        <v>6</v>
      </c>
      <c r="J66" s="97"/>
      <c r="K66" s="95"/>
    </row>
    <row r="67" spans="1:11" x14ac:dyDescent="0.25">
      <c r="A67" s="95"/>
      <c r="B67" s="95"/>
      <c r="C67" s="95"/>
      <c r="D67" s="95"/>
      <c r="E67" s="95"/>
      <c r="F67" s="95"/>
      <c r="G67" s="95"/>
      <c r="H67" s="95"/>
      <c r="I67" s="95"/>
      <c r="J67" s="95"/>
      <c r="K67" s="95"/>
    </row>
    <row r="68" spans="1:11" x14ac:dyDescent="0.25">
      <c r="A68" s="95"/>
      <c r="B68" s="95"/>
      <c r="C68" s="95"/>
      <c r="D68" s="95"/>
      <c r="E68" s="95"/>
      <c r="F68" s="95"/>
      <c r="G68" s="95"/>
      <c r="H68" s="95"/>
      <c r="I68" s="95"/>
      <c r="J68" s="95"/>
      <c r="K68" s="95"/>
    </row>
    <row r="69" spans="1:11" x14ac:dyDescent="0.25">
      <c r="A69" s="95"/>
      <c r="B69" s="96" t="s">
        <v>240</v>
      </c>
      <c r="C69" s="97"/>
      <c r="D69" s="97"/>
      <c r="E69" s="98"/>
      <c r="F69" s="95"/>
      <c r="G69" s="96" t="s">
        <v>245</v>
      </c>
      <c r="H69" s="97"/>
      <c r="I69" s="97"/>
      <c r="J69" s="98"/>
      <c r="K69" s="95"/>
    </row>
    <row r="70" spans="1:11" ht="26.25" x14ac:dyDescent="0.25">
      <c r="A70" s="95"/>
      <c r="B70" s="99" t="s">
        <v>151</v>
      </c>
      <c r="C70" s="100"/>
      <c r="D70" s="96" t="s">
        <v>284</v>
      </c>
      <c r="E70" s="96" t="s">
        <v>153</v>
      </c>
      <c r="F70" s="95"/>
      <c r="G70" s="99" t="s">
        <v>151</v>
      </c>
      <c r="H70" s="100"/>
      <c r="I70" s="96" t="s">
        <v>284</v>
      </c>
      <c r="J70" s="96" t="s">
        <v>153</v>
      </c>
      <c r="K70" s="95"/>
    </row>
    <row r="71" spans="1:11" x14ac:dyDescent="0.25">
      <c r="A71" s="95"/>
      <c r="B71" s="101">
        <v>1</v>
      </c>
      <c r="C71" s="42" t="s">
        <v>209</v>
      </c>
      <c r="D71" s="42">
        <f>VLOOKUP(C71,meat,2,FALSE)/100*E71</f>
        <v>9.8999999999999986</v>
      </c>
      <c r="E71" s="42">
        <v>3</v>
      </c>
      <c r="F71" s="95"/>
      <c r="G71" s="101">
        <v>1</v>
      </c>
      <c r="H71" s="42" t="s">
        <v>212</v>
      </c>
      <c r="I71" s="42">
        <f>VLOOKUP(H71,meat,2,FALSE)/100*J71</f>
        <v>2.13</v>
      </c>
      <c r="J71" s="42">
        <v>3</v>
      </c>
      <c r="K71" s="95"/>
    </row>
    <row r="72" spans="1:11" x14ac:dyDescent="0.25">
      <c r="A72" s="95"/>
      <c r="B72" s="101">
        <v>2</v>
      </c>
      <c r="C72" s="42" t="s">
        <v>288</v>
      </c>
      <c r="D72" s="42">
        <f>VLOOKUP(C72,meat,2,FALSE)/100*E72</f>
        <v>0</v>
      </c>
      <c r="E72" s="42">
        <v>0</v>
      </c>
      <c r="F72" s="95"/>
      <c r="G72" s="101">
        <v>2</v>
      </c>
      <c r="H72" s="42" t="s">
        <v>288</v>
      </c>
      <c r="I72" s="42">
        <f>VLOOKUP(H72,meat,2,FALSE)/100*J72</f>
        <v>0</v>
      </c>
      <c r="J72" s="42">
        <v>0</v>
      </c>
      <c r="K72" s="95"/>
    </row>
    <row r="73" spans="1:11" x14ac:dyDescent="0.25">
      <c r="A73" s="95"/>
      <c r="B73" s="101">
        <v>3</v>
      </c>
      <c r="C73" s="42" t="s">
        <v>288</v>
      </c>
      <c r="D73" s="42">
        <f>VLOOKUP(C73,meat,2,FALSE)/100*E73</f>
        <v>0</v>
      </c>
      <c r="E73" s="42">
        <v>0</v>
      </c>
      <c r="F73" s="95"/>
      <c r="G73" s="101">
        <v>3</v>
      </c>
      <c r="H73" s="42" t="s">
        <v>288</v>
      </c>
      <c r="I73" s="42">
        <f>VLOOKUP(H73,meat,2,FALSE)/100*J73</f>
        <v>0</v>
      </c>
      <c r="J73" s="42">
        <v>0</v>
      </c>
      <c r="K73" s="95"/>
    </row>
    <row r="74" spans="1:11" x14ac:dyDescent="0.25">
      <c r="A74" s="95"/>
      <c r="B74" s="101">
        <v>4</v>
      </c>
      <c r="C74" s="42" t="s">
        <v>288</v>
      </c>
      <c r="D74" s="42">
        <f>VLOOKUP(C74,meat,2,FALSE)/100*E74</f>
        <v>0</v>
      </c>
      <c r="E74" s="42">
        <v>0</v>
      </c>
      <c r="F74" s="95"/>
      <c r="G74" s="101">
        <v>4</v>
      </c>
      <c r="H74" s="42" t="s">
        <v>288</v>
      </c>
      <c r="I74" s="42">
        <f>VLOOKUP(H74,meat,2,FALSE)/100*J74</f>
        <v>0</v>
      </c>
      <c r="J74" s="42">
        <v>0</v>
      </c>
      <c r="K74" s="95"/>
    </row>
    <row r="75" spans="1:11" x14ac:dyDescent="0.25">
      <c r="A75" s="95"/>
      <c r="B75" s="97"/>
      <c r="C75" s="102" t="s">
        <v>152</v>
      </c>
      <c r="D75" s="103">
        <f>SUM(D71:D74)</f>
        <v>9.8999999999999986</v>
      </c>
      <c r="E75" s="97"/>
      <c r="F75" s="95"/>
      <c r="G75" s="97"/>
      <c r="H75" s="102" t="s">
        <v>152</v>
      </c>
      <c r="I75" s="103">
        <f>SUM(I71:I74)</f>
        <v>2.13</v>
      </c>
      <c r="J75" s="97"/>
      <c r="K75" s="95"/>
    </row>
    <row r="76" spans="1:11" x14ac:dyDescent="0.25">
      <c r="A76" s="95"/>
      <c r="B76" s="95"/>
      <c r="C76" s="95"/>
      <c r="D76" s="95"/>
      <c r="E76" s="95"/>
      <c r="F76" s="95"/>
      <c r="G76" s="95"/>
      <c r="H76" s="95"/>
      <c r="I76" s="95"/>
      <c r="J76" s="95"/>
      <c r="K76" s="95"/>
    </row>
    <row r="77" spans="1:11" x14ac:dyDescent="0.25">
      <c r="A77" s="95"/>
      <c r="B77" s="95"/>
      <c r="C77" s="95"/>
      <c r="D77" s="95"/>
      <c r="E77" s="95"/>
      <c r="F77" s="95"/>
      <c r="G77" s="95"/>
      <c r="H77" s="95"/>
      <c r="I77" s="95"/>
      <c r="J77" s="95"/>
      <c r="K77" s="95"/>
    </row>
    <row r="78" spans="1:11" x14ac:dyDescent="0.25">
      <c r="A78" s="95"/>
      <c r="B78" s="96" t="s">
        <v>241</v>
      </c>
      <c r="C78" s="97"/>
      <c r="D78" s="97"/>
      <c r="E78" s="98"/>
      <c r="F78" s="95"/>
      <c r="G78" s="95"/>
      <c r="H78" s="95"/>
      <c r="I78" s="95"/>
      <c r="J78" s="95"/>
      <c r="K78" s="95"/>
    </row>
    <row r="79" spans="1:11" ht="26.25" x14ac:dyDescent="0.25">
      <c r="A79" s="95"/>
      <c r="B79" s="99" t="s">
        <v>151</v>
      </c>
      <c r="C79" s="100"/>
      <c r="D79" s="96" t="s">
        <v>284</v>
      </c>
      <c r="E79" s="96" t="s">
        <v>153</v>
      </c>
      <c r="F79" s="95"/>
      <c r="G79" s="95"/>
      <c r="H79" s="95"/>
      <c r="I79" s="95"/>
      <c r="J79" s="95"/>
      <c r="K79" s="95"/>
    </row>
    <row r="80" spans="1:11" x14ac:dyDescent="0.25">
      <c r="A80" s="95"/>
      <c r="B80" s="101">
        <v>1</v>
      </c>
      <c r="C80" s="42" t="s">
        <v>210</v>
      </c>
      <c r="D80" s="42">
        <f>VLOOKUP(C80,meat,2,FALSE)/100*E80</f>
        <v>10.5</v>
      </c>
      <c r="E80" s="42">
        <v>3</v>
      </c>
      <c r="F80" s="95"/>
      <c r="G80" s="95"/>
      <c r="H80" s="95"/>
      <c r="I80" s="95"/>
      <c r="J80" s="95"/>
      <c r="K80" s="95"/>
    </row>
    <row r="81" spans="1:11" x14ac:dyDescent="0.25">
      <c r="A81" s="95"/>
      <c r="B81" s="101">
        <v>2</v>
      </c>
      <c r="C81" s="42" t="s">
        <v>288</v>
      </c>
      <c r="D81" s="42">
        <f>VLOOKUP(C81,meat,2,FALSE)/100*E81</f>
        <v>0</v>
      </c>
      <c r="E81" s="42">
        <v>0</v>
      </c>
      <c r="F81" s="95"/>
      <c r="G81" s="95"/>
      <c r="H81" s="95"/>
      <c r="I81" s="95"/>
      <c r="J81" s="95"/>
      <c r="K81" s="95"/>
    </row>
    <row r="82" spans="1:11" x14ac:dyDescent="0.25">
      <c r="A82" s="95"/>
      <c r="B82" s="101">
        <v>3</v>
      </c>
      <c r="C82" s="42" t="s">
        <v>288</v>
      </c>
      <c r="D82" s="42">
        <f>VLOOKUP(C82,meat,2,FALSE)/100*E82</f>
        <v>0</v>
      </c>
      <c r="E82" s="42">
        <v>0</v>
      </c>
      <c r="F82" s="95"/>
      <c r="G82" s="95"/>
      <c r="H82" s="95"/>
      <c r="I82" s="95"/>
      <c r="J82" s="95"/>
      <c r="K82" s="95"/>
    </row>
    <row r="83" spans="1:11" x14ac:dyDescent="0.25">
      <c r="A83" s="95"/>
      <c r="B83" s="101">
        <v>4</v>
      </c>
      <c r="C83" s="42" t="s">
        <v>288</v>
      </c>
      <c r="D83" s="42">
        <f>VLOOKUP(C83,meat,2,FALSE)/100*E83</f>
        <v>0</v>
      </c>
      <c r="E83" s="42">
        <v>0</v>
      </c>
      <c r="F83" s="95"/>
      <c r="G83" s="95"/>
      <c r="H83" s="95"/>
      <c r="I83" s="95"/>
      <c r="J83" s="95"/>
      <c r="K83" s="95"/>
    </row>
    <row r="84" spans="1:11" x14ac:dyDescent="0.25">
      <c r="A84" s="95"/>
      <c r="B84" s="97"/>
      <c r="C84" s="102" t="s">
        <v>152</v>
      </c>
      <c r="D84" s="103">
        <f>SUM(D80:D83)</f>
        <v>10.5</v>
      </c>
      <c r="E84" s="97"/>
      <c r="F84" s="95"/>
      <c r="G84" s="95"/>
      <c r="H84" s="95"/>
      <c r="I84" s="95"/>
      <c r="J84" s="95"/>
      <c r="K84" s="95"/>
    </row>
    <row r="85" spans="1:11" x14ac:dyDescent="0.25">
      <c r="A85" s="95"/>
      <c r="B85" s="95"/>
      <c r="C85" s="95"/>
      <c r="D85" s="95"/>
      <c r="E85" s="95"/>
      <c r="F85" s="95"/>
      <c r="G85" s="95"/>
      <c r="H85" s="95"/>
      <c r="I85" s="95"/>
      <c r="J85" s="95"/>
      <c r="K85" s="95"/>
    </row>
    <row r="86" spans="1:11" x14ac:dyDescent="0.25">
      <c r="A86" s="95"/>
      <c r="B86" s="95"/>
      <c r="C86" s="95"/>
      <c r="D86" s="95"/>
      <c r="E86" s="95"/>
      <c r="F86" s="95"/>
      <c r="G86" s="104" t="s">
        <v>286</v>
      </c>
      <c r="H86" s="105"/>
      <c r="I86" s="106">
        <f>SUM(D57,D66,D75,D84,I57,I66,I75)</f>
        <v>42.48</v>
      </c>
      <c r="J86" s="95"/>
      <c r="K86" s="95"/>
    </row>
    <row r="87" spans="1:11" x14ac:dyDescent="0.25">
      <c r="A87" s="95"/>
      <c r="B87" s="95"/>
      <c r="C87" s="95"/>
      <c r="D87" s="95"/>
      <c r="E87" s="95"/>
      <c r="F87" s="95"/>
      <c r="G87" s="95"/>
      <c r="H87" s="95"/>
      <c r="I87" s="95"/>
      <c r="J87" s="95"/>
      <c r="K87" s="95"/>
    </row>
    <row r="88" spans="1:11" x14ac:dyDescent="0.25">
      <c r="A88" s="95"/>
      <c r="B88" s="95"/>
      <c r="C88" s="95"/>
      <c r="D88" s="95"/>
      <c r="E88" s="95"/>
      <c r="F88" s="95"/>
      <c r="G88" s="95"/>
      <c r="H88" s="95"/>
      <c r="I88" s="95"/>
      <c r="J88" s="95"/>
      <c r="K88" s="95"/>
    </row>
    <row r="89" spans="1:11" x14ac:dyDescent="0.25">
      <c r="A89" s="95"/>
      <c r="B89" s="95"/>
      <c r="C89" s="95"/>
      <c r="D89" s="95"/>
      <c r="E89" s="95"/>
      <c r="F89" s="95"/>
      <c r="G89" s="95"/>
      <c r="H89" s="95"/>
      <c r="I89" s="95"/>
      <c r="J89" s="95"/>
      <c r="K89" s="95"/>
    </row>
    <row r="90" spans="1:11" x14ac:dyDescent="0.25">
      <c r="A90" s="95"/>
      <c r="B90" s="95"/>
      <c r="C90" s="95"/>
      <c r="D90" s="95"/>
      <c r="E90" s="95"/>
      <c r="F90" s="95"/>
      <c r="G90" s="95"/>
      <c r="H90" s="95"/>
      <c r="I90" s="95"/>
      <c r="J90" s="95"/>
      <c r="K90" s="95"/>
    </row>
    <row r="91" spans="1:11" x14ac:dyDescent="0.25">
      <c r="A91" s="95"/>
      <c r="B91" s="95"/>
      <c r="C91" s="95"/>
      <c r="D91" s="95"/>
      <c r="E91" s="95"/>
      <c r="F91" s="95"/>
      <c r="G91" s="95"/>
      <c r="H91" s="95"/>
      <c r="I91" s="95"/>
      <c r="J91" s="95"/>
      <c r="K91" s="95"/>
    </row>
    <row r="92" spans="1:11" x14ac:dyDescent="0.25">
      <c r="A92" s="95"/>
      <c r="B92" s="95"/>
      <c r="C92" s="95"/>
      <c r="D92" s="95"/>
      <c r="E92" s="95"/>
      <c r="F92" s="95"/>
      <c r="G92" s="95"/>
      <c r="H92" s="95"/>
      <c r="I92" s="95"/>
      <c r="J92" s="95"/>
      <c r="K92" s="95"/>
    </row>
    <row r="93" spans="1:11" x14ac:dyDescent="0.25">
      <c r="A93" s="95"/>
      <c r="B93" s="95"/>
      <c r="C93" s="95"/>
      <c r="D93" s="95"/>
      <c r="E93" s="95"/>
      <c r="F93" s="95"/>
      <c r="G93" s="95"/>
      <c r="H93" s="95"/>
      <c r="I93" s="95"/>
      <c r="J93" s="95"/>
      <c r="K93" s="95"/>
    </row>
    <row r="94" spans="1:11" x14ac:dyDescent="0.25">
      <c r="A94" s="95"/>
      <c r="B94" s="95"/>
      <c r="C94" s="95"/>
      <c r="D94" s="95"/>
      <c r="E94" s="95"/>
      <c r="F94" s="95"/>
      <c r="G94" s="95"/>
      <c r="H94" s="95"/>
      <c r="I94" s="95"/>
      <c r="J94" s="95"/>
      <c r="K94" s="95"/>
    </row>
    <row r="95" spans="1:11" x14ac:dyDescent="0.25">
      <c r="A95" s="95"/>
      <c r="B95" s="96" t="s">
        <v>238</v>
      </c>
      <c r="C95" s="97"/>
      <c r="D95" s="97"/>
      <c r="E95" s="98"/>
      <c r="F95" s="95"/>
      <c r="G95" s="96" t="s">
        <v>242</v>
      </c>
      <c r="H95" s="97"/>
      <c r="I95" s="97"/>
      <c r="J95" s="98"/>
      <c r="K95" s="95"/>
    </row>
    <row r="96" spans="1:11" ht="26.25" x14ac:dyDescent="0.25">
      <c r="A96" s="95"/>
      <c r="B96" s="99" t="s">
        <v>151</v>
      </c>
      <c r="C96" s="100"/>
      <c r="D96" s="96" t="s">
        <v>284</v>
      </c>
      <c r="E96" s="96" t="s">
        <v>153</v>
      </c>
      <c r="F96" s="95"/>
      <c r="G96" s="99" t="s">
        <v>151</v>
      </c>
      <c r="H96" s="100"/>
      <c r="I96" s="96" t="s">
        <v>284</v>
      </c>
      <c r="J96" s="96" t="s">
        <v>153</v>
      </c>
      <c r="K96" s="95"/>
    </row>
    <row r="97" spans="1:11" x14ac:dyDescent="0.25">
      <c r="A97" s="95"/>
      <c r="B97" s="101">
        <v>1</v>
      </c>
      <c r="C97" s="42" t="s">
        <v>213</v>
      </c>
      <c r="D97" s="42">
        <f>VLOOKUP(C97,meat,2,FALSE)/100*E97</f>
        <v>0.4</v>
      </c>
      <c r="E97" s="42">
        <v>2</v>
      </c>
      <c r="F97" s="95"/>
      <c r="G97" s="101">
        <v>1</v>
      </c>
      <c r="H97" s="42" t="s">
        <v>217</v>
      </c>
      <c r="I97" s="42">
        <f>VLOOKUP(H97,meat,2,FALSE)/100*J97</f>
        <v>12.600000000000001</v>
      </c>
      <c r="J97" s="42">
        <v>3</v>
      </c>
      <c r="K97" s="95"/>
    </row>
    <row r="98" spans="1:11" x14ac:dyDescent="0.25">
      <c r="A98" s="95"/>
      <c r="B98" s="101">
        <v>2</v>
      </c>
      <c r="C98" s="42" t="s">
        <v>288</v>
      </c>
      <c r="D98" s="42">
        <f>VLOOKUP(C98,meat,2,FALSE)/100*E98</f>
        <v>0</v>
      </c>
      <c r="E98" s="42">
        <v>0</v>
      </c>
      <c r="F98" s="95"/>
      <c r="G98" s="101">
        <v>2</v>
      </c>
      <c r="H98" s="42" t="s">
        <v>288</v>
      </c>
      <c r="I98" s="42">
        <f>VLOOKUP(H98,meat,2,FALSE)/100*J98</f>
        <v>0</v>
      </c>
      <c r="J98" s="42">
        <v>0</v>
      </c>
      <c r="K98" s="95"/>
    </row>
    <row r="99" spans="1:11" x14ac:dyDescent="0.25">
      <c r="A99" s="95"/>
      <c r="B99" s="101">
        <v>3</v>
      </c>
      <c r="C99" s="42" t="s">
        <v>288</v>
      </c>
      <c r="D99" s="42">
        <f>VLOOKUP(C99,meat,2,FALSE)/100*E99</f>
        <v>0</v>
      </c>
      <c r="E99" s="42">
        <v>0</v>
      </c>
      <c r="F99" s="95"/>
      <c r="G99" s="101">
        <v>3</v>
      </c>
      <c r="H99" s="42" t="s">
        <v>288</v>
      </c>
      <c r="I99" s="42">
        <f>VLOOKUP(H99,meat,2,FALSE)/100*J99</f>
        <v>0</v>
      </c>
      <c r="J99" s="42">
        <v>0</v>
      </c>
      <c r="K99" s="95"/>
    </row>
    <row r="100" spans="1:11" x14ac:dyDescent="0.25">
      <c r="A100" s="95"/>
      <c r="B100" s="101">
        <v>4</v>
      </c>
      <c r="C100" s="42" t="s">
        <v>288</v>
      </c>
      <c r="D100" s="42">
        <f>VLOOKUP(C100,meat,2,FALSE)/100*E100</f>
        <v>0</v>
      </c>
      <c r="E100" s="42">
        <v>0</v>
      </c>
      <c r="F100" s="95"/>
      <c r="G100" s="101">
        <v>4</v>
      </c>
      <c r="H100" s="42" t="s">
        <v>288</v>
      </c>
      <c r="I100" s="42">
        <f>VLOOKUP(H100,meat,2,FALSE)/100*J100</f>
        <v>0</v>
      </c>
      <c r="J100" s="42">
        <v>0</v>
      </c>
      <c r="K100" s="95"/>
    </row>
    <row r="101" spans="1:11" x14ac:dyDescent="0.25">
      <c r="A101" s="95"/>
      <c r="B101" s="97"/>
      <c r="C101" s="102" t="s">
        <v>152</v>
      </c>
      <c r="D101" s="103">
        <f>SUM(D97:D100)</f>
        <v>0.4</v>
      </c>
      <c r="E101" s="97"/>
      <c r="F101" s="95"/>
      <c r="G101" s="97"/>
      <c r="H101" s="102" t="s">
        <v>152</v>
      </c>
      <c r="I101" s="103">
        <f>SUM(I97:I100)</f>
        <v>12.600000000000001</v>
      </c>
      <c r="J101" s="97"/>
      <c r="K101" s="95"/>
    </row>
    <row r="102" spans="1:11" x14ac:dyDescent="0.25">
      <c r="A102" s="95"/>
      <c r="B102" s="95"/>
      <c r="C102" s="95"/>
      <c r="D102" s="95"/>
      <c r="E102" s="95"/>
      <c r="F102" s="95"/>
      <c r="G102" s="95"/>
      <c r="H102" s="95"/>
      <c r="I102" s="95"/>
      <c r="J102" s="95"/>
      <c r="K102" s="95"/>
    </row>
    <row r="103" spans="1:11" x14ac:dyDescent="0.25">
      <c r="A103" s="95"/>
      <c r="B103" s="95"/>
      <c r="C103" s="95"/>
      <c r="D103" s="95"/>
      <c r="E103" s="95"/>
      <c r="F103" s="95"/>
      <c r="G103" s="95"/>
      <c r="H103" s="95"/>
      <c r="I103" s="95"/>
      <c r="J103" s="95"/>
      <c r="K103" s="95"/>
    </row>
    <row r="104" spans="1:11" x14ac:dyDescent="0.25">
      <c r="A104" s="95"/>
      <c r="B104" s="96" t="s">
        <v>239</v>
      </c>
      <c r="C104" s="97"/>
      <c r="D104" s="97"/>
      <c r="E104" s="98"/>
      <c r="F104" s="95"/>
      <c r="G104" s="96" t="s">
        <v>244</v>
      </c>
      <c r="H104" s="97"/>
      <c r="I104" s="97"/>
      <c r="J104" s="98"/>
      <c r="K104" s="95"/>
    </row>
    <row r="105" spans="1:11" ht="26.25" x14ac:dyDescent="0.25">
      <c r="A105" s="95"/>
      <c r="B105" s="99" t="s">
        <v>151</v>
      </c>
      <c r="C105" s="100"/>
      <c r="D105" s="96" t="s">
        <v>284</v>
      </c>
      <c r="E105" s="96" t="s">
        <v>153</v>
      </c>
      <c r="F105" s="95"/>
      <c r="G105" s="99" t="s">
        <v>151</v>
      </c>
      <c r="H105" s="100"/>
      <c r="I105" s="96" t="s">
        <v>284</v>
      </c>
      <c r="J105" s="96" t="s">
        <v>153</v>
      </c>
      <c r="K105" s="95"/>
    </row>
    <row r="106" spans="1:11" x14ac:dyDescent="0.25">
      <c r="A106" s="95"/>
      <c r="B106" s="101">
        <v>1</v>
      </c>
      <c r="C106" s="42" t="s">
        <v>214</v>
      </c>
      <c r="D106" s="42">
        <f>VLOOKUP(C106,meat,2,FALSE)/100*E106</f>
        <v>1.26</v>
      </c>
      <c r="E106" s="42">
        <v>3</v>
      </c>
      <c r="F106" s="95"/>
      <c r="G106" s="101">
        <v>1</v>
      </c>
      <c r="H106" s="42" t="s">
        <v>201</v>
      </c>
      <c r="I106" s="42">
        <f>VLOOKUP(H106,meat,2,FALSE)/100*J106</f>
        <v>15</v>
      </c>
      <c r="J106" s="42">
        <v>3</v>
      </c>
      <c r="K106" s="95"/>
    </row>
    <row r="107" spans="1:11" x14ac:dyDescent="0.25">
      <c r="A107" s="95"/>
      <c r="B107" s="101">
        <v>2</v>
      </c>
      <c r="C107" s="42" t="s">
        <v>288</v>
      </c>
      <c r="D107" s="42">
        <f>VLOOKUP(C107,meat,2,FALSE)/100*E107</f>
        <v>0</v>
      </c>
      <c r="E107" s="42">
        <v>0</v>
      </c>
      <c r="F107" s="95"/>
      <c r="G107" s="101">
        <v>2</v>
      </c>
      <c r="H107" s="42" t="s">
        <v>202</v>
      </c>
      <c r="I107" s="42">
        <f>VLOOKUP(H107,meat,2,FALSE)/100*J107</f>
        <v>0</v>
      </c>
      <c r="J107" s="42">
        <v>0</v>
      </c>
      <c r="K107" s="95"/>
    </row>
    <row r="108" spans="1:11" x14ac:dyDescent="0.25">
      <c r="A108" s="95"/>
      <c r="B108" s="101">
        <v>3</v>
      </c>
      <c r="C108" s="42" t="s">
        <v>288</v>
      </c>
      <c r="D108" s="42">
        <f>VLOOKUP(C108,meat,2,FALSE)/100*E108</f>
        <v>0</v>
      </c>
      <c r="E108" s="42">
        <v>0</v>
      </c>
      <c r="F108" s="95"/>
      <c r="G108" s="101">
        <v>3</v>
      </c>
      <c r="H108" s="42" t="s">
        <v>288</v>
      </c>
      <c r="I108" s="42">
        <f>VLOOKUP(H108,meat,2,FALSE)/100*J108</f>
        <v>0</v>
      </c>
      <c r="J108" s="42">
        <v>0</v>
      </c>
      <c r="K108" s="95"/>
    </row>
    <row r="109" spans="1:11" x14ac:dyDescent="0.25">
      <c r="A109" s="95"/>
      <c r="B109" s="101">
        <v>4</v>
      </c>
      <c r="C109" s="42" t="s">
        <v>288</v>
      </c>
      <c r="D109" s="42">
        <f>VLOOKUP(C109,meat,2,FALSE)/100*E109</f>
        <v>0</v>
      </c>
      <c r="E109" s="42">
        <v>0</v>
      </c>
      <c r="F109" s="95"/>
      <c r="G109" s="101">
        <v>4</v>
      </c>
      <c r="H109" s="42" t="s">
        <v>288</v>
      </c>
      <c r="I109" s="42">
        <f>VLOOKUP(H109,meat,2,FALSE)/100*J109</f>
        <v>0</v>
      </c>
      <c r="J109" s="42">
        <v>0</v>
      </c>
      <c r="K109" s="95"/>
    </row>
    <row r="110" spans="1:11" x14ac:dyDescent="0.25">
      <c r="A110" s="95"/>
      <c r="B110" s="97"/>
      <c r="C110" s="102" t="s">
        <v>152</v>
      </c>
      <c r="D110" s="103">
        <f>SUM(D106:D109)</f>
        <v>1.26</v>
      </c>
      <c r="E110" s="97"/>
      <c r="F110" s="95"/>
      <c r="G110" s="97"/>
      <c r="H110" s="102" t="s">
        <v>152</v>
      </c>
      <c r="I110" s="103">
        <f>SUM(I106:I109)</f>
        <v>15</v>
      </c>
      <c r="J110" s="97"/>
      <c r="K110" s="95"/>
    </row>
    <row r="111" spans="1:11" x14ac:dyDescent="0.25">
      <c r="A111" s="95"/>
      <c r="B111" s="95"/>
      <c r="C111" s="95"/>
      <c r="D111" s="95"/>
      <c r="E111" s="95"/>
      <c r="F111" s="95"/>
      <c r="G111" s="95"/>
      <c r="H111" s="95"/>
      <c r="I111" s="95"/>
      <c r="J111" s="95"/>
      <c r="K111" s="95"/>
    </row>
    <row r="112" spans="1:11" x14ac:dyDescent="0.25">
      <c r="A112" s="95"/>
      <c r="B112" s="95"/>
      <c r="C112" s="95"/>
      <c r="D112" s="95"/>
      <c r="E112" s="95"/>
      <c r="F112" s="95"/>
      <c r="G112" s="95"/>
      <c r="H112" s="95"/>
      <c r="I112" s="95"/>
      <c r="J112" s="95"/>
      <c r="K112" s="95"/>
    </row>
    <row r="113" spans="1:11" x14ac:dyDescent="0.25">
      <c r="A113" s="95"/>
      <c r="B113" s="96" t="s">
        <v>240</v>
      </c>
      <c r="C113" s="97"/>
      <c r="D113" s="97"/>
      <c r="E113" s="98"/>
      <c r="F113" s="95"/>
      <c r="G113" s="96" t="s">
        <v>245</v>
      </c>
      <c r="H113" s="97"/>
      <c r="I113" s="97"/>
      <c r="J113" s="98"/>
      <c r="K113" s="95"/>
    </row>
    <row r="114" spans="1:11" ht="26.25" x14ac:dyDescent="0.25">
      <c r="A114" s="95"/>
      <c r="B114" s="99" t="s">
        <v>151</v>
      </c>
      <c r="C114" s="100"/>
      <c r="D114" s="96" t="s">
        <v>284</v>
      </c>
      <c r="E114" s="96" t="s">
        <v>153</v>
      </c>
      <c r="F114" s="95"/>
      <c r="G114" s="99" t="s">
        <v>151</v>
      </c>
      <c r="H114" s="100"/>
      <c r="I114" s="96" t="s">
        <v>284</v>
      </c>
      <c r="J114" s="96" t="s">
        <v>153</v>
      </c>
      <c r="K114" s="95"/>
    </row>
    <row r="115" spans="1:11" x14ac:dyDescent="0.25">
      <c r="A115" s="95"/>
      <c r="B115" s="101">
        <v>1</v>
      </c>
      <c r="C115" s="42" t="s">
        <v>215</v>
      </c>
      <c r="D115" s="42">
        <f>VLOOKUP(C115,meat,2,FALSE)/100*E115</f>
        <v>8.0400000000000009</v>
      </c>
      <c r="E115" s="42">
        <v>3</v>
      </c>
      <c r="F115" s="95"/>
      <c r="G115" s="101">
        <v>1</v>
      </c>
      <c r="H115" s="42" t="s">
        <v>201</v>
      </c>
      <c r="I115" s="42">
        <f>VLOOKUP(H115,meat,2,FALSE)/100*J115</f>
        <v>15</v>
      </c>
      <c r="J115" s="42">
        <v>3</v>
      </c>
      <c r="K115" s="95"/>
    </row>
    <row r="116" spans="1:11" x14ac:dyDescent="0.25">
      <c r="A116" s="95"/>
      <c r="B116" s="101">
        <v>2</v>
      </c>
      <c r="C116" s="42" t="s">
        <v>288</v>
      </c>
      <c r="D116" s="42">
        <f>VLOOKUP(C116,meat,2,FALSE)/100*E116</f>
        <v>0</v>
      </c>
      <c r="E116" s="42">
        <v>0</v>
      </c>
      <c r="F116" s="95"/>
      <c r="G116" s="101">
        <v>2</v>
      </c>
      <c r="H116" s="42" t="s">
        <v>203</v>
      </c>
      <c r="I116" s="42">
        <f>VLOOKUP(H116,meat,2,FALSE)/100*J116</f>
        <v>3.98</v>
      </c>
      <c r="J116" s="42">
        <v>1</v>
      </c>
      <c r="K116" s="95"/>
    </row>
    <row r="117" spans="1:11" x14ac:dyDescent="0.25">
      <c r="A117" s="95"/>
      <c r="B117" s="101">
        <v>3</v>
      </c>
      <c r="C117" s="42" t="s">
        <v>288</v>
      </c>
      <c r="D117" s="42">
        <f>VLOOKUP(C117,meat,2,FALSE)/100*E117</f>
        <v>0</v>
      </c>
      <c r="E117" s="42">
        <v>0</v>
      </c>
      <c r="F117" s="95"/>
      <c r="G117" s="101">
        <v>3</v>
      </c>
      <c r="H117" s="42" t="s">
        <v>288</v>
      </c>
      <c r="I117" s="42">
        <f>VLOOKUP(H117,meat,2,FALSE)/100*J117</f>
        <v>0</v>
      </c>
      <c r="J117" s="42">
        <v>0</v>
      </c>
      <c r="K117" s="95"/>
    </row>
    <row r="118" spans="1:11" x14ac:dyDescent="0.25">
      <c r="A118" s="95"/>
      <c r="B118" s="101">
        <v>4</v>
      </c>
      <c r="C118" s="42" t="s">
        <v>288</v>
      </c>
      <c r="D118" s="42">
        <f>VLOOKUP(C118,meat,2,FALSE)/100*E118</f>
        <v>0</v>
      </c>
      <c r="E118" s="42">
        <v>0</v>
      </c>
      <c r="F118" s="95"/>
      <c r="G118" s="101">
        <v>4</v>
      </c>
      <c r="H118" s="42" t="s">
        <v>288</v>
      </c>
      <c r="I118" s="42">
        <f>VLOOKUP(H118,meat,2,FALSE)/100*J118</f>
        <v>0</v>
      </c>
      <c r="J118" s="42">
        <v>0</v>
      </c>
      <c r="K118" s="95"/>
    </row>
    <row r="119" spans="1:11" x14ac:dyDescent="0.25">
      <c r="A119" s="95"/>
      <c r="B119" s="97"/>
      <c r="C119" s="102" t="s">
        <v>152</v>
      </c>
      <c r="D119" s="103">
        <f>SUM(D115:D118)</f>
        <v>8.0400000000000009</v>
      </c>
      <c r="E119" s="97"/>
      <c r="F119" s="95"/>
      <c r="G119" s="97"/>
      <c r="H119" s="102" t="s">
        <v>152</v>
      </c>
      <c r="I119" s="103">
        <f>SUM(I115:I118)</f>
        <v>18.98</v>
      </c>
      <c r="J119" s="97"/>
      <c r="K119" s="95"/>
    </row>
    <row r="120" spans="1:11" x14ac:dyDescent="0.25">
      <c r="A120" s="95"/>
      <c r="B120" s="95"/>
      <c r="C120" s="95"/>
      <c r="D120" s="95"/>
      <c r="E120" s="95"/>
      <c r="F120" s="95"/>
      <c r="G120" s="95"/>
      <c r="H120" s="95"/>
      <c r="I120" s="95"/>
      <c r="J120" s="95"/>
      <c r="K120" s="95"/>
    </row>
    <row r="121" spans="1:11" x14ac:dyDescent="0.25">
      <c r="A121" s="95"/>
      <c r="B121" s="95"/>
      <c r="C121" s="95"/>
      <c r="D121" s="95"/>
      <c r="E121" s="95"/>
      <c r="F121" s="95"/>
      <c r="G121" s="95"/>
      <c r="H121" s="95"/>
      <c r="I121" s="95"/>
      <c r="J121" s="95"/>
      <c r="K121" s="95"/>
    </row>
    <row r="122" spans="1:11" x14ac:dyDescent="0.25">
      <c r="A122" s="95"/>
      <c r="B122" s="96" t="s">
        <v>241</v>
      </c>
      <c r="C122" s="97"/>
      <c r="D122" s="97"/>
      <c r="E122" s="98"/>
      <c r="F122" s="95"/>
      <c r="G122" s="95"/>
      <c r="H122" s="95"/>
      <c r="I122" s="95"/>
      <c r="J122" s="95"/>
      <c r="K122" s="95"/>
    </row>
    <row r="123" spans="1:11" ht="26.25" x14ac:dyDescent="0.25">
      <c r="A123" s="95"/>
      <c r="B123" s="99" t="s">
        <v>151</v>
      </c>
      <c r="C123" s="100"/>
      <c r="D123" s="96" t="s">
        <v>284</v>
      </c>
      <c r="E123" s="96" t="s">
        <v>153</v>
      </c>
      <c r="F123" s="95"/>
      <c r="G123" s="95"/>
      <c r="H123" s="95"/>
      <c r="I123" s="95"/>
      <c r="J123" s="95"/>
      <c r="K123" s="95"/>
    </row>
    <row r="124" spans="1:11" x14ac:dyDescent="0.25">
      <c r="A124" s="95"/>
      <c r="B124" s="101">
        <v>1</v>
      </c>
      <c r="C124" s="42" t="s">
        <v>216</v>
      </c>
      <c r="D124" s="42">
        <f>VLOOKUP(C124,meat,2,FALSE)/100*E124</f>
        <v>13.53</v>
      </c>
      <c r="E124" s="42">
        <v>3</v>
      </c>
      <c r="F124" s="95"/>
      <c r="G124" s="95"/>
      <c r="H124" s="95"/>
      <c r="I124" s="95"/>
      <c r="J124" s="95"/>
      <c r="K124" s="95"/>
    </row>
    <row r="125" spans="1:11" x14ac:dyDescent="0.25">
      <c r="A125" s="95"/>
      <c r="B125" s="101">
        <v>2</v>
      </c>
      <c r="C125" s="42" t="s">
        <v>288</v>
      </c>
      <c r="D125" s="42">
        <f>VLOOKUP(C125,meat,2,FALSE)/100*E125</f>
        <v>0</v>
      </c>
      <c r="E125" s="42">
        <v>0</v>
      </c>
      <c r="F125" s="95"/>
      <c r="G125" s="95"/>
      <c r="H125" s="95"/>
      <c r="I125" s="95"/>
      <c r="J125" s="95"/>
      <c r="K125" s="95"/>
    </row>
    <row r="126" spans="1:11" x14ac:dyDescent="0.25">
      <c r="A126" s="95"/>
      <c r="B126" s="101">
        <v>3</v>
      </c>
      <c r="C126" s="42" t="s">
        <v>288</v>
      </c>
      <c r="D126" s="42">
        <f>VLOOKUP(C126,meat,2,FALSE)/100*E126</f>
        <v>0</v>
      </c>
      <c r="E126" s="42">
        <v>0</v>
      </c>
      <c r="F126" s="95"/>
      <c r="G126" s="95"/>
      <c r="H126" s="95"/>
      <c r="I126" s="95"/>
      <c r="J126" s="95"/>
      <c r="K126" s="95"/>
    </row>
    <row r="127" spans="1:11" x14ac:dyDescent="0.25">
      <c r="A127" s="95"/>
      <c r="B127" s="101">
        <v>4</v>
      </c>
      <c r="C127" s="42" t="s">
        <v>288</v>
      </c>
      <c r="D127" s="42">
        <f>VLOOKUP(C127,meat,2,FALSE)/100*E127</f>
        <v>0</v>
      </c>
      <c r="E127" s="42">
        <v>0</v>
      </c>
      <c r="F127" s="95"/>
      <c r="G127" s="95"/>
      <c r="H127" s="95"/>
      <c r="I127" s="95"/>
      <c r="J127" s="95"/>
      <c r="K127" s="95"/>
    </row>
    <row r="128" spans="1:11" x14ac:dyDescent="0.25">
      <c r="A128" s="95"/>
      <c r="B128" s="97"/>
      <c r="C128" s="102" t="s">
        <v>152</v>
      </c>
      <c r="D128" s="103">
        <f>SUM(D124:D127)</f>
        <v>13.53</v>
      </c>
      <c r="E128" s="97"/>
      <c r="F128" s="95"/>
      <c r="G128" s="95"/>
      <c r="H128" s="95"/>
      <c r="I128" s="95"/>
      <c r="J128" s="95"/>
      <c r="K128" s="95"/>
    </row>
    <row r="129" spans="1:11" x14ac:dyDescent="0.25">
      <c r="A129" s="95"/>
      <c r="B129" s="95"/>
      <c r="C129" s="95"/>
      <c r="D129" s="95"/>
      <c r="E129" s="95"/>
      <c r="F129" s="95"/>
      <c r="G129" s="104" t="s">
        <v>286</v>
      </c>
      <c r="H129" s="105"/>
      <c r="I129" s="106">
        <f>SUM(D101,D110,D119,D128,I101,I110,I119)</f>
        <v>69.81</v>
      </c>
      <c r="J129" s="95"/>
      <c r="K129" s="95"/>
    </row>
    <row r="130" spans="1:11" x14ac:dyDescent="0.25">
      <c r="A130" s="95"/>
      <c r="B130" s="95"/>
      <c r="C130" s="95"/>
      <c r="D130" s="95"/>
      <c r="E130" s="95"/>
      <c r="F130" s="95"/>
      <c r="G130" s="95"/>
      <c r="H130" s="95"/>
      <c r="I130" s="95"/>
      <c r="J130" s="95"/>
      <c r="K130" s="95"/>
    </row>
    <row r="131" spans="1:11" x14ac:dyDescent="0.25">
      <c r="A131" s="95"/>
      <c r="B131" s="95"/>
      <c r="C131" s="95"/>
      <c r="D131" s="95"/>
      <c r="E131" s="95"/>
      <c r="F131" s="95"/>
      <c r="G131" s="95"/>
      <c r="H131" s="95"/>
      <c r="I131" s="95"/>
      <c r="J131" s="95"/>
      <c r="K131" s="95"/>
    </row>
    <row r="132" spans="1:11" x14ac:dyDescent="0.25">
      <c r="A132" s="95"/>
      <c r="B132" s="95"/>
      <c r="C132" s="95"/>
      <c r="D132" s="95"/>
      <c r="E132" s="95"/>
      <c r="F132" s="95"/>
      <c r="G132" s="95"/>
      <c r="H132" s="95"/>
      <c r="I132" s="95"/>
      <c r="J132" s="95"/>
      <c r="K132" s="95"/>
    </row>
    <row r="133" spans="1:11" x14ac:dyDescent="0.25">
      <c r="A133" s="95"/>
      <c r="B133" s="95"/>
      <c r="C133" s="95"/>
      <c r="D133" s="95"/>
      <c r="E133" s="95"/>
      <c r="F133" s="95"/>
      <c r="G133" s="95"/>
      <c r="H133" s="95"/>
      <c r="I133" s="95"/>
      <c r="J133" s="95"/>
      <c r="K133" s="95"/>
    </row>
    <row r="134" spans="1:11" x14ac:dyDescent="0.25">
      <c r="A134" s="95"/>
      <c r="B134" s="95"/>
      <c r="C134" s="95"/>
      <c r="D134" s="95"/>
      <c r="E134" s="95"/>
      <c r="F134" s="95"/>
      <c r="G134" s="95"/>
      <c r="H134" s="95"/>
      <c r="I134" s="95"/>
      <c r="J134" s="95"/>
      <c r="K134" s="95"/>
    </row>
    <row r="135" spans="1:11" x14ac:dyDescent="0.25">
      <c r="A135" s="95"/>
      <c r="B135" s="95"/>
      <c r="C135" s="95"/>
      <c r="D135" s="95"/>
      <c r="E135" s="95"/>
      <c r="F135" s="95"/>
      <c r="G135" s="95"/>
      <c r="H135" s="95"/>
      <c r="I135" s="95"/>
      <c r="J135" s="95"/>
      <c r="K135" s="95"/>
    </row>
    <row r="136" spans="1:11" x14ac:dyDescent="0.25">
      <c r="A136" s="95"/>
      <c r="B136" s="95"/>
      <c r="C136" s="95"/>
      <c r="D136" s="95"/>
      <c r="E136" s="95"/>
      <c r="F136" s="95"/>
      <c r="G136" s="95"/>
      <c r="H136" s="95"/>
      <c r="I136" s="95"/>
      <c r="J136" s="95"/>
      <c r="K136" s="95"/>
    </row>
    <row r="137" spans="1:11" x14ac:dyDescent="0.25">
      <c r="A137" s="95"/>
      <c r="B137" s="95"/>
      <c r="C137" s="95"/>
      <c r="D137" s="95"/>
      <c r="E137" s="95"/>
      <c r="F137" s="95"/>
      <c r="G137" s="95"/>
      <c r="H137" s="95"/>
      <c r="I137" s="95"/>
      <c r="J137" s="95"/>
      <c r="K137" s="95"/>
    </row>
    <row r="138" spans="1:11" x14ac:dyDescent="0.25">
      <c r="A138" s="95"/>
      <c r="B138" s="95"/>
      <c r="C138" s="95"/>
      <c r="D138" s="95"/>
      <c r="E138" s="95"/>
      <c r="F138" s="95"/>
      <c r="G138" s="95"/>
      <c r="H138" s="95"/>
      <c r="I138" s="95"/>
      <c r="J138" s="95"/>
      <c r="K138" s="95"/>
    </row>
    <row r="139" spans="1:11" x14ac:dyDescent="0.25">
      <c r="A139" s="95"/>
      <c r="B139" s="96" t="s">
        <v>238</v>
      </c>
      <c r="C139" s="97"/>
      <c r="D139" s="97"/>
      <c r="E139" s="98"/>
      <c r="F139" s="95"/>
      <c r="G139" s="96" t="s">
        <v>242</v>
      </c>
      <c r="H139" s="97"/>
      <c r="I139" s="97"/>
      <c r="J139" s="98"/>
      <c r="K139" s="95"/>
    </row>
    <row r="140" spans="1:11" ht="26.25" x14ac:dyDescent="0.25">
      <c r="A140" s="95"/>
      <c r="B140" s="99" t="s">
        <v>151</v>
      </c>
      <c r="C140" s="100"/>
      <c r="D140" s="96" t="s">
        <v>284</v>
      </c>
      <c r="E140" s="96" t="s">
        <v>153</v>
      </c>
      <c r="F140" s="95"/>
      <c r="G140" s="99" t="s">
        <v>151</v>
      </c>
      <c r="H140" s="100"/>
      <c r="I140" s="96" t="s">
        <v>284</v>
      </c>
      <c r="J140" s="96" t="s">
        <v>153</v>
      </c>
      <c r="K140" s="95"/>
    </row>
    <row r="141" spans="1:11" x14ac:dyDescent="0.25">
      <c r="A141" s="95"/>
      <c r="B141" s="101">
        <v>1</v>
      </c>
      <c r="C141" s="42" t="s">
        <v>201</v>
      </c>
      <c r="D141" s="42">
        <f>VLOOKUP(C141,meat,2,FALSE)/100*E141</f>
        <v>10</v>
      </c>
      <c r="E141" s="42">
        <v>2</v>
      </c>
      <c r="F141" s="95"/>
      <c r="G141" s="101">
        <v>1</v>
      </c>
      <c r="H141" s="42" t="s">
        <v>201</v>
      </c>
      <c r="I141" s="42">
        <f>VLOOKUP(H141,meat,2,FALSE)/100*J141</f>
        <v>15</v>
      </c>
      <c r="J141" s="42">
        <v>3</v>
      </c>
      <c r="K141" s="95"/>
    </row>
    <row r="142" spans="1:11" x14ac:dyDescent="0.25">
      <c r="A142" s="95"/>
      <c r="B142" s="101">
        <v>2</v>
      </c>
      <c r="C142" s="42" t="s">
        <v>204</v>
      </c>
      <c r="D142" s="42">
        <f>VLOOKUP(C142,meat,2,FALSE)/100*E142</f>
        <v>7.36</v>
      </c>
      <c r="E142" s="42">
        <v>2</v>
      </c>
      <c r="F142" s="95"/>
      <c r="G142" s="101">
        <v>2</v>
      </c>
      <c r="H142" s="42" t="s">
        <v>208</v>
      </c>
      <c r="I142" s="42">
        <f>VLOOKUP(H142,meat,2,FALSE)/100*J142</f>
        <v>1.4</v>
      </c>
      <c r="J142" s="42">
        <v>1</v>
      </c>
      <c r="K142" s="95"/>
    </row>
    <row r="143" spans="1:11" x14ac:dyDescent="0.25">
      <c r="A143" s="95"/>
      <c r="B143" s="101">
        <v>3</v>
      </c>
      <c r="C143" s="42" t="s">
        <v>288</v>
      </c>
      <c r="D143" s="42">
        <f>VLOOKUP(C143,meat,2,FALSE)/100*E143</f>
        <v>0</v>
      </c>
      <c r="E143" s="42">
        <v>0</v>
      </c>
      <c r="F143" s="95"/>
      <c r="G143" s="101">
        <v>3</v>
      </c>
      <c r="H143" s="42" t="s">
        <v>288</v>
      </c>
      <c r="I143" s="42">
        <f>VLOOKUP(H143,meat,2,FALSE)/100*J143</f>
        <v>0</v>
      </c>
      <c r="J143" s="42">
        <v>0</v>
      </c>
      <c r="K143" s="95"/>
    </row>
    <row r="144" spans="1:11" x14ac:dyDescent="0.25">
      <c r="A144" s="95"/>
      <c r="B144" s="101">
        <v>4</v>
      </c>
      <c r="C144" s="42" t="s">
        <v>288</v>
      </c>
      <c r="D144" s="42">
        <f>VLOOKUP(C144,meat,2,FALSE)/100*E144</f>
        <v>0</v>
      </c>
      <c r="E144" s="42">
        <v>0</v>
      </c>
      <c r="F144" s="95"/>
      <c r="G144" s="101">
        <v>4</v>
      </c>
      <c r="H144" s="42" t="s">
        <v>288</v>
      </c>
      <c r="I144" s="42">
        <f>VLOOKUP(H144,meat,2,FALSE)/100*J144</f>
        <v>0</v>
      </c>
      <c r="J144" s="42">
        <v>0</v>
      </c>
      <c r="K144" s="95"/>
    </row>
    <row r="145" spans="1:11" x14ac:dyDescent="0.25">
      <c r="A145" s="95"/>
      <c r="B145" s="97"/>
      <c r="C145" s="102" t="s">
        <v>152</v>
      </c>
      <c r="D145" s="103">
        <f>SUM(D141:D144)</f>
        <v>17.36</v>
      </c>
      <c r="E145" s="97"/>
      <c r="F145" s="95"/>
      <c r="G145" s="97"/>
      <c r="H145" s="102" t="s">
        <v>152</v>
      </c>
      <c r="I145" s="103">
        <f>SUM(I141:I144)</f>
        <v>16.399999999999999</v>
      </c>
      <c r="J145" s="97"/>
      <c r="K145" s="95"/>
    </row>
    <row r="146" spans="1:11" x14ac:dyDescent="0.25">
      <c r="A146" s="95"/>
      <c r="B146" s="95"/>
      <c r="C146" s="95"/>
      <c r="D146" s="95"/>
      <c r="E146" s="95"/>
      <c r="F146" s="95"/>
      <c r="G146" s="95"/>
      <c r="H146" s="95"/>
      <c r="I146" s="95"/>
      <c r="J146" s="95"/>
      <c r="K146" s="95"/>
    </row>
    <row r="147" spans="1:11" x14ac:dyDescent="0.25">
      <c r="A147" s="95"/>
      <c r="B147" s="95"/>
      <c r="C147" s="95"/>
      <c r="D147" s="95"/>
      <c r="E147" s="95"/>
      <c r="F147" s="95"/>
      <c r="G147" s="95"/>
      <c r="H147" s="95"/>
      <c r="I147" s="95"/>
      <c r="J147" s="95"/>
      <c r="K147" s="95"/>
    </row>
    <row r="148" spans="1:11" x14ac:dyDescent="0.25">
      <c r="A148" s="95"/>
      <c r="B148" s="96" t="s">
        <v>239</v>
      </c>
      <c r="C148" s="97"/>
      <c r="D148" s="97"/>
      <c r="E148" s="98"/>
      <c r="F148" s="95"/>
      <c r="G148" s="96" t="s">
        <v>244</v>
      </c>
      <c r="H148" s="97"/>
      <c r="I148" s="97"/>
      <c r="J148" s="98"/>
      <c r="K148" s="95"/>
    </row>
    <row r="149" spans="1:11" ht="26.25" x14ac:dyDescent="0.25">
      <c r="A149" s="95"/>
      <c r="B149" s="99" t="s">
        <v>151</v>
      </c>
      <c r="C149" s="100"/>
      <c r="D149" s="96" t="s">
        <v>284</v>
      </c>
      <c r="E149" s="96" t="s">
        <v>153</v>
      </c>
      <c r="F149" s="95"/>
      <c r="G149" s="99" t="s">
        <v>151</v>
      </c>
      <c r="H149" s="100"/>
      <c r="I149" s="96" t="s">
        <v>284</v>
      </c>
      <c r="J149" s="96" t="s">
        <v>153</v>
      </c>
      <c r="K149" s="95"/>
    </row>
    <row r="150" spans="1:11" x14ac:dyDescent="0.25">
      <c r="A150" s="95"/>
      <c r="B150" s="101">
        <v>1</v>
      </c>
      <c r="C150" s="42" t="s">
        <v>201</v>
      </c>
      <c r="D150" s="42">
        <f>VLOOKUP(C150,meat,2,FALSE)/100*E150</f>
        <v>15</v>
      </c>
      <c r="E150" s="42">
        <v>3</v>
      </c>
      <c r="F150" s="95"/>
      <c r="G150" s="101">
        <v>1</v>
      </c>
      <c r="H150" s="42" t="s">
        <v>201</v>
      </c>
      <c r="I150" s="42">
        <f>VLOOKUP(H150,meat,2,FALSE)/100*J150</f>
        <v>15</v>
      </c>
      <c r="J150" s="42">
        <v>3</v>
      </c>
      <c r="K150" s="95"/>
    </row>
    <row r="151" spans="1:11" x14ac:dyDescent="0.25">
      <c r="A151" s="95"/>
      <c r="B151" s="101">
        <v>2</v>
      </c>
      <c r="C151" s="42" t="s">
        <v>205</v>
      </c>
      <c r="D151" s="42">
        <f>VLOOKUP(C151,meat,2,FALSE)/100*E151</f>
        <v>8</v>
      </c>
      <c r="E151" s="42">
        <v>2</v>
      </c>
      <c r="F151" s="95"/>
      <c r="G151" s="101">
        <v>2</v>
      </c>
      <c r="H151" s="42" t="s">
        <v>209</v>
      </c>
      <c r="I151" s="42">
        <f>VLOOKUP(H151,meat,2,FALSE)/100*J151</f>
        <v>3.3</v>
      </c>
      <c r="J151" s="42">
        <v>1</v>
      </c>
      <c r="K151" s="95"/>
    </row>
    <row r="152" spans="1:11" x14ac:dyDescent="0.25">
      <c r="A152" s="95"/>
      <c r="B152" s="101">
        <v>3</v>
      </c>
      <c r="C152" s="42" t="s">
        <v>288</v>
      </c>
      <c r="D152" s="42">
        <f>VLOOKUP(C152,meat,2,FALSE)/100*E152</f>
        <v>0</v>
      </c>
      <c r="E152" s="42">
        <v>0</v>
      </c>
      <c r="F152" s="95"/>
      <c r="G152" s="101">
        <v>3</v>
      </c>
      <c r="H152" s="42" t="s">
        <v>288</v>
      </c>
      <c r="I152" s="42">
        <f>VLOOKUP(H152,meat,2,FALSE)/100*J152</f>
        <v>0</v>
      </c>
      <c r="J152" s="42">
        <v>0</v>
      </c>
      <c r="K152" s="95"/>
    </row>
    <row r="153" spans="1:11" x14ac:dyDescent="0.25">
      <c r="A153" s="95"/>
      <c r="B153" s="101">
        <v>4</v>
      </c>
      <c r="C153" s="42" t="s">
        <v>288</v>
      </c>
      <c r="D153" s="42">
        <f>VLOOKUP(C153,meat,2,FALSE)/100*E153</f>
        <v>0</v>
      </c>
      <c r="E153" s="42">
        <v>0</v>
      </c>
      <c r="F153" s="95"/>
      <c r="G153" s="101">
        <v>4</v>
      </c>
      <c r="H153" s="42" t="s">
        <v>288</v>
      </c>
      <c r="I153" s="42">
        <f>VLOOKUP(H153,meat,2,FALSE)/100*J153</f>
        <v>0</v>
      </c>
      <c r="J153" s="42">
        <v>0</v>
      </c>
      <c r="K153" s="95"/>
    </row>
    <row r="154" spans="1:11" x14ac:dyDescent="0.25">
      <c r="A154" s="95"/>
      <c r="B154" s="97"/>
      <c r="C154" s="102" t="s">
        <v>152</v>
      </c>
      <c r="D154" s="103">
        <f>SUM(D150:D153)</f>
        <v>23</v>
      </c>
      <c r="E154" s="97"/>
      <c r="F154" s="95"/>
      <c r="G154" s="97"/>
      <c r="H154" s="102" t="s">
        <v>152</v>
      </c>
      <c r="I154" s="103">
        <f>SUM(I150:I153)</f>
        <v>18.3</v>
      </c>
      <c r="J154" s="97"/>
      <c r="K154" s="95"/>
    </row>
    <row r="155" spans="1:11" x14ac:dyDescent="0.25">
      <c r="A155" s="95"/>
      <c r="B155" s="95"/>
      <c r="C155" s="95"/>
      <c r="D155" s="95"/>
      <c r="E155" s="95"/>
      <c r="F155" s="95"/>
      <c r="G155" s="95"/>
      <c r="H155" s="95"/>
      <c r="I155" s="95"/>
      <c r="J155" s="95"/>
      <c r="K155" s="95"/>
    </row>
    <row r="156" spans="1:11" x14ac:dyDescent="0.25">
      <c r="A156" s="95"/>
      <c r="B156" s="95"/>
      <c r="C156" s="95"/>
      <c r="D156" s="95"/>
      <c r="E156" s="95"/>
      <c r="F156" s="95"/>
      <c r="G156" s="95"/>
      <c r="H156" s="95"/>
      <c r="I156" s="95"/>
      <c r="J156" s="95"/>
      <c r="K156" s="95"/>
    </row>
    <row r="157" spans="1:11" x14ac:dyDescent="0.25">
      <c r="A157" s="95"/>
      <c r="B157" s="96" t="s">
        <v>240</v>
      </c>
      <c r="C157" s="97"/>
      <c r="D157" s="97"/>
      <c r="E157" s="98"/>
      <c r="F157" s="95"/>
      <c r="G157" s="96" t="s">
        <v>245</v>
      </c>
      <c r="H157" s="97"/>
      <c r="I157" s="97"/>
      <c r="J157" s="98"/>
      <c r="K157" s="95"/>
    </row>
    <row r="158" spans="1:11" ht="26.25" x14ac:dyDescent="0.25">
      <c r="A158" s="95"/>
      <c r="B158" s="99" t="s">
        <v>151</v>
      </c>
      <c r="C158" s="100"/>
      <c r="D158" s="96" t="s">
        <v>284</v>
      </c>
      <c r="E158" s="96" t="s">
        <v>153</v>
      </c>
      <c r="F158" s="95"/>
      <c r="G158" s="99" t="s">
        <v>151</v>
      </c>
      <c r="H158" s="100"/>
      <c r="I158" s="96" t="s">
        <v>284</v>
      </c>
      <c r="J158" s="96" t="s">
        <v>153</v>
      </c>
      <c r="K158" s="95"/>
    </row>
    <row r="159" spans="1:11" x14ac:dyDescent="0.25">
      <c r="A159" s="95"/>
      <c r="B159" s="101">
        <v>1</v>
      </c>
      <c r="C159" s="42" t="s">
        <v>201</v>
      </c>
      <c r="D159" s="42">
        <f>VLOOKUP(C159,meat,2,FALSE)/100*E159</f>
        <v>15</v>
      </c>
      <c r="E159" s="42">
        <v>3</v>
      </c>
      <c r="F159" s="95"/>
      <c r="G159" s="101">
        <v>1</v>
      </c>
      <c r="H159" s="42" t="s">
        <v>201</v>
      </c>
      <c r="I159" s="42">
        <f>VLOOKUP(H159,meat,2,FALSE)/100*J159</f>
        <v>15</v>
      </c>
      <c r="J159" s="42">
        <v>3</v>
      </c>
      <c r="K159" s="95"/>
    </row>
    <row r="160" spans="1:11" x14ac:dyDescent="0.25">
      <c r="A160" s="95"/>
      <c r="B160" s="101">
        <v>2</v>
      </c>
      <c r="C160" s="42" t="s">
        <v>206</v>
      </c>
      <c r="D160" s="42">
        <f>VLOOKUP(C160,meat,2,FALSE)/100*E160</f>
        <v>10.199999999999999</v>
      </c>
      <c r="E160" s="42">
        <v>3</v>
      </c>
      <c r="F160" s="95"/>
      <c r="G160" s="101">
        <v>2</v>
      </c>
      <c r="H160" s="42" t="s">
        <v>210</v>
      </c>
      <c r="I160" s="42">
        <f>VLOOKUP(H160,meat,2,FALSE)/100*J160</f>
        <v>7</v>
      </c>
      <c r="J160" s="42">
        <v>2</v>
      </c>
      <c r="K160" s="95"/>
    </row>
    <row r="161" spans="1:11" x14ac:dyDescent="0.25">
      <c r="A161" s="95"/>
      <c r="B161" s="101">
        <v>3</v>
      </c>
      <c r="C161" s="42" t="s">
        <v>288</v>
      </c>
      <c r="D161" s="42">
        <f>VLOOKUP(C161,meat,2,FALSE)/100*E161</f>
        <v>0</v>
      </c>
      <c r="E161" s="42">
        <v>0</v>
      </c>
      <c r="F161" s="95"/>
      <c r="G161" s="101">
        <v>3</v>
      </c>
      <c r="H161" s="42" t="s">
        <v>288</v>
      </c>
      <c r="I161" s="42">
        <f>VLOOKUP(H161,meat,2,FALSE)/100*J161</f>
        <v>0</v>
      </c>
      <c r="J161" s="42">
        <v>0</v>
      </c>
      <c r="K161" s="95"/>
    </row>
    <row r="162" spans="1:11" x14ac:dyDescent="0.25">
      <c r="A162" s="95"/>
      <c r="B162" s="101">
        <v>4</v>
      </c>
      <c r="C162" s="42" t="s">
        <v>288</v>
      </c>
      <c r="D162" s="42">
        <f>VLOOKUP(C162,meat,2,FALSE)/100*E162</f>
        <v>0</v>
      </c>
      <c r="E162" s="42">
        <v>0</v>
      </c>
      <c r="F162" s="95"/>
      <c r="G162" s="101">
        <v>4</v>
      </c>
      <c r="H162" s="42" t="s">
        <v>288</v>
      </c>
      <c r="I162" s="42">
        <f>VLOOKUP(H162,meat,2,FALSE)/100*J162</f>
        <v>0</v>
      </c>
      <c r="J162" s="42">
        <v>0</v>
      </c>
      <c r="K162" s="95"/>
    </row>
    <row r="163" spans="1:11" x14ac:dyDescent="0.25">
      <c r="A163" s="95"/>
      <c r="B163" s="97"/>
      <c r="C163" s="102" t="s">
        <v>152</v>
      </c>
      <c r="D163" s="103">
        <f>SUM(D159:D162)</f>
        <v>25.2</v>
      </c>
      <c r="E163" s="97"/>
      <c r="F163" s="95"/>
      <c r="G163" s="97"/>
      <c r="H163" s="102" t="s">
        <v>152</v>
      </c>
      <c r="I163" s="103">
        <f>SUM(I159:I162)</f>
        <v>22</v>
      </c>
      <c r="J163" s="97"/>
      <c r="K163" s="95"/>
    </row>
    <row r="164" spans="1:11" x14ac:dyDescent="0.25">
      <c r="A164" s="95"/>
      <c r="B164" s="95"/>
      <c r="C164" s="95"/>
      <c r="D164" s="95"/>
      <c r="E164" s="95"/>
      <c r="F164" s="95"/>
      <c r="G164" s="95"/>
      <c r="H164" s="95"/>
      <c r="I164" s="95"/>
      <c r="J164" s="95"/>
      <c r="K164" s="95"/>
    </row>
    <row r="165" spans="1:11" x14ac:dyDescent="0.25">
      <c r="A165" s="95"/>
      <c r="B165" s="95"/>
      <c r="C165" s="95"/>
      <c r="D165" s="95"/>
      <c r="E165" s="95"/>
      <c r="F165" s="95"/>
      <c r="G165" s="95"/>
      <c r="H165" s="95"/>
      <c r="I165" s="95"/>
      <c r="J165" s="95"/>
      <c r="K165" s="95"/>
    </row>
    <row r="166" spans="1:11" x14ac:dyDescent="0.25">
      <c r="A166" s="95"/>
      <c r="B166" s="96" t="s">
        <v>241</v>
      </c>
      <c r="C166" s="97"/>
      <c r="D166" s="97"/>
      <c r="E166" s="98"/>
      <c r="F166" s="95"/>
      <c r="G166" s="95"/>
      <c r="H166" s="95"/>
      <c r="I166" s="95"/>
      <c r="J166" s="95"/>
      <c r="K166" s="95"/>
    </row>
    <row r="167" spans="1:11" ht="26.25" x14ac:dyDescent="0.25">
      <c r="A167" s="95"/>
      <c r="B167" s="99" t="s">
        <v>151</v>
      </c>
      <c r="C167" s="100"/>
      <c r="D167" s="96" t="s">
        <v>284</v>
      </c>
      <c r="E167" s="96" t="s">
        <v>153</v>
      </c>
      <c r="F167" s="95"/>
      <c r="G167" s="95"/>
      <c r="H167" s="95"/>
      <c r="I167" s="95"/>
      <c r="J167" s="95"/>
      <c r="K167" s="95"/>
    </row>
    <row r="168" spans="1:11" x14ac:dyDescent="0.25">
      <c r="A168" s="95"/>
      <c r="B168" s="101">
        <v>1</v>
      </c>
      <c r="C168" s="42" t="s">
        <v>201</v>
      </c>
      <c r="D168" s="42">
        <f>VLOOKUP(C168,meat,2,FALSE)/100*E168</f>
        <v>15</v>
      </c>
      <c r="E168" s="42">
        <v>3</v>
      </c>
      <c r="F168" s="95"/>
      <c r="G168" s="95"/>
      <c r="H168" s="95"/>
      <c r="I168" s="95"/>
      <c r="J168" s="95"/>
      <c r="K168" s="95"/>
    </row>
    <row r="169" spans="1:11" x14ac:dyDescent="0.25">
      <c r="A169" s="95"/>
      <c r="B169" s="101">
        <v>2</v>
      </c>
      <c r="C169" s="42" t="s">
        <v>207</v>
      </c>
      <c r="D169" s="42">
        <f>VLOOKUP(C169,meat,2,FALSE)/100*E169</f>
        <v>7.1999999999999993</v>
      </c>
      <c r="E169" s="42">
        <v>3</v>
      </c>
      <c r="F169" s="95"/>
      <c r="G169" s="95"/>
      <c r="H169" s="95"/>
      <c r="I169" s="95"/>
      <c r="J169" s="95"/>
      <c r="K169" s="95"/>
    </row>
    <row r="170" spans="1:11" x14ac:dyDescent="0.25">
      <c r="A170" s="95"/>
      <c r="B170" s="101">
        <v>3</v>
      </c>
      <c r="C170" s="42" t="s">
        <v>288</v>
      </c>
      <c r="D170" s="42">
        <f>VLOOKUP(C170,meat,2,FALSE)/100*E170</f>
        <v>0</v>
      </c>
      <c r="E170" s="42">
        <v>0</v>
      </c>
      <c r="F170" s="95"/>
      <c r="G170" s="95"/>
      <c r="H170" s="95"/>
      <c r="I170" s="95"/>
      <c r="J170" s="95"/>
      <c r="K170" s="95"/>
    </row>
    <row r="171" spans="1:11" x14ac:dyDescent="0.25">
      <c r="A171" s="95"/>
      <c r="B171" s="101">
        <v>4</v>
      </c>
      <c r="C171" s="42" t="s">
        <v>288</v>
      </c>
      <c r="D171" s="42">
        <f>VLOOKUP(C171,meat,2,FALSE)/100*E171</f>
        <v>0</v>
      </c>
      <c r="E171" s="42">
        <v>0</v>
      </c>
      <c r="F171" s="95"/>
      <c r="G171" s="95"/>
      <c r="H171" s="95"/>
      <c r="I171" s="95"/>
      <c r="J171" s="95"/>
      <c r="K171" s="95"/>
    </row>
    <row r="172" spans="1:11" x14ac:dyDescent="0.25">
      <c r="A172" s="95"/>
      <c r="B172" s="97"/>
      <c r="C172" s="102" t="s">
        <v>152</v>
      </c>
      <c r="D172" s="103">
        <f>SUM(D168:D171)</f>
        <v>22.2</v>
      </c>
      <c r="E172" s="97"/>
      <c r="F172" s="95"/>
      <c r="G172" s="95"/>
      <c r="H172" s="95"/>
      <c r="I172" s="95"/>
      <c r="J172" s="95"/>
      <c r="K172" s="95"/>
    </row>
    <row r="173" spans="1:11" x14ac:dyDescent="0.25">
      <c r="A173" s="95"/>
      <c r="B173" s="95"/>
      <c r="C173" s="95"/>
      <c r="D173" s="95"/>
      <c r="E173" s="95"/>
      <c r="F173" s="95"/>
      <c r="G173" s="95"/>
      <c r="H173" s="95"/>
      <c r="I173" s="95"/>
      <c r="J173" s="95"/>
      <c r="K173" s="95"/>
    </row>
    <row r="174" spans="1:11" x14ac:dyDescent="0.25">
      <c r="A174" s="95"/>
      <c r="B174" s="95"/>
      <c r="C174" s="95"/>
      <c r="D174" s="95"/>
      <c r="E174" s="95"/>
      <c r="F174" s="95"/>
      <c r="G174" s="95"/>
      <c r="H174" s="95"/>
      <c r="I174" s="95"/>
      <c r="J174" s="95"/>
      <c r="K174" s="95"/>
    </row>
    <row r="175" spans="1:11" x14ac:dyDescent="0.25">
      <c r="A175" s="95"/>
      <c r="B175" s="95"/>
      <c r="C175" s="95"/>
      <c r="D175" s="95"/>
      <c r="E175" s="95"/>
      <c r="F175" s="95"/>
      <c r="G175" s="104" t="s">
        <v>286</v>
      </c>
      <c r="H175" s="105"/>
      <c r="I175" s="106">
        <f>SUM(D145,D154,D163,D172,I145,I154,I163)</f>
        <v>144.45999999999998</v>
      </c>
      <c r="J175" s="95"/>
      <c r="K175" s="95"/>
    </row>
    <row r="176" spans="1:11" x14ac:dyDescent="0.25">
      <c r="A176" s="95"/>
      <c r="B176" s="95"/>
      <c r="C176" s="95"/>
      <c r="D176" s="95"/>
      <c r="E176" s="95"/>
      <c r="F176" s="95"/>
      <c r="G176" s="95"/>
      <c r="H176" s="95"/>
      <c r="I176" s="95"/>
      <c r="J176" s="95"/>
      <c r="K176" s="95"/>
    </row>
    <row r="177" spans="1:11" x14ac:dyDescent="0.25">
      <c r="A177" s="95"/>
      <c r="B177" s="95"/>
      <c r="C177" s="95"/>
      <c r="D177" s="95"/>
      <c r="E177" s="95"/>
      <c r="F177" s="95"/>
      <c r="G177" s="95"/>
      <c r="H177" s="95"/>
      <c r="I177" s="95"/>
      <c r="J177" s="95"/>
      <c r="K177" s="95"/>
    </row>
    <row r="178" spans="1:11" x14ac:dyDescent="0.25">
      <c r="A178" s="95"/>
      <c r="B178" s="95"/>
      <c r="C178" s="95"/>
      <c r="D178" s="95"/>
      <c r="E178" s="95"/>
      <c r="F178" s="95"/>
      <c r="G178" s="95"/>
      <c r="H178" s="95"/>
      <c r="I178" s="95"/>
      <c r="J178" s="95"/>
      <c r="K178" s="95"/>
    </row>
    <row r="179" spans="1:11" x14ac:dyDescent="0.25">
      <c r="A179" s="95"/>
      <c r="B179" s="95"/>
      <c r="C179" s="95"/>
      <c r="D179" s="95"/>
      <c r="E179" s="95"/>
      <c r="F179" s="95"/>
      <c r="G179" s="95"/>
      <c r="H179" s="95"/>
      <c r="I179" s="95"/>
      <c r="J179" s="95"/>
      <c r="K179" s="95"/>
    </row>
    <row r="180" spans="1:11" x14ac:dyDescent="0.25">
      <c r="A180" s="95"/>
      <c r="B180" s="95"/>
      <c r="C180" s="95"/>
      <c r="D180" s="95"/>
      <c r="E180" s="95"/>
      <c r="F180" s="95"/>
      <c r="G180" s="95"/>
      <c r="H180" s="95"/>
      <c r="I180" s="95"/>
      <c r="J180" s="95"/>
      <c r="K180" s="95"/>
    </row>
    <row r="181" spans="1:11" x14ac:dyDescent="0.25">
      <c r="A181" s="95"/>
      <c r="B181" s="95"/>
      <c r="C181" s="95"/>
      <c r="D181" s="95"/>
      <c r="E181" s="95"/>
      <c r="F181" s="95"/>
      <c r="G181" s="95"/>
      <c r="H181" s="95"/>
      <c r="I181" s="95"/>
      <c r="J181" s="95"/>
      <c r="K181" s="95"/>
    </row>
    <row r="182" spans="1:11" x14ac:dyDescent="0.25">
      <c r="A182" s="95"/>
      <c r="B182" s="95"/>
      <c r="C182" s="95"/>
      <c r="D182" s="95"/>
      <c r="E182" s="95"/>
      <c r="F182" s="95"/>
      <c r="G182" s="95"/>
      <c r="H182" s="95"/>
      <c r="I182" s="95"/>
      <c r="J182" s="95"/>
      <c r="K182" s="95"/>
    </row>
    <row r="183" spans="1:11" x14ac:dyDescent="0.25">
      <c r="A183" s="95"/>
      <c r="B183" s="95"/>
      <c r="C183" s="95"/>
      <c r="D183" s="95"/>
      <c r="E183" s="95"/>
      <c r="F183" s="95"/>
      <c r="G183" s="95"/>
      <c r="H183" s="95"/>
      <c r="I183" s="95"/>
      <c r="J183" s="95"/>
      <c r="K183" s="95"/>
    </row>
    <row r="184" spans="1:11" x14ac:dyDescent="0.25">
      <c r="A184" s="95"/>
      <c r="B184" s="95"/>
      <c r="C184" s="95"/>
      <c r="D184" s="95"/>
      <c r="E184" s="95"/>
      <c r="F184" s="95"/>
      <c r="G184" s="95"/>
      <c r="H184" s="95"/>
      <c r="I184" s="95"/>
      <c r="J184" s="95"/>
      <c r="K184" s="95"/>
    </row>
    <row r="185" spans="1:11" x14ac:dyDescent="0.25">
      <c r="A185" s="95"/>
      <c r="B185" s="96" t="s">
        <v>238</v>
      </c>
      <c r="C185" s="97"/>
      <c r="D185" s="97"/>
      <c r="E185" s="98"/>
      <c r="F185" s="95"/>
      <c r="G185" s="96" t="s">
        <v>242</v>
      </c>
      <c r="H185" s="97"/>
      <c r="I185" s="97"/>
      <c r="J185" s="98"/>
      <c r="K185" s="95"/>
    </row>
    <row r="186" spans="1:11" ht="26.25" x14ac:dyDescent="0.25">
      <c r="A186" s="95"/>
      <c r="B186" s="99" t="s">
        <v>151</v>
      </c>
      <c r="C186" s="100"/>
      <c r="D186" s="96" t="s">
        <v>284</v>
      </c>
      <c r="E186" s="96" t="s">
        <v>153</v>
      </c>
      <c r="F186" s="95"/>
      <c r="G186" s="99" t="s">
        <v>151</v>
      </c>
      <c r="H186" s="100"/>
      <c r="I186" s="96" t="s">
        <v>284</v>
      </c>
      <c r="J186" s="96" t="s">
        <v>153</v>
      </c>
      <c r="K186" s="95"/>
    </row>
    <row r="187" spans="1:11" x14ac:dyDescent="0.25">
      <c r="A187" s="95"/>
      <c r="B187" s="101">
        <v>1</v>
      </c>
      <c r="C187" s="42" t="s">
        <v>201</v>
      </c>
      <c r="D187" s="42">
        <f>VLOOKUP(C187,meat,2,FALSE)/100*E187</f>
        <v>10</v>
      </c>
      <c r="E187" s="42">
        <v>2</v>
      </c>
      <c r="F187" s="95"/>
      <c r="G187" s="101">
        <v>1</v>
      </c>
      <c r="H187" s="42" t="s">
        <v>201</v>
      </c>
      <c r="I187" s="42">
        <f>VLOOKUP(H187,meat,2,FALSE)/100*J187</f>
        <v>15</v>
      </c>
      <c r="J187" s="42">
        <v>3</v>
      </c>
      <c r="K187" s="95"/>
    </row>
    <row r="188" spans="1:11" x14ac:dyDescent="0.25">
      <c r="A188" s="95"/>
      <c r="B188" s="101">
        <v>2</v>
      </c>
      <c r="C188" s="42" t="s">
        <v>211</v>
      </c>
      <c r="D188" s="42">
        <f>VLOOKUP(C188,meat,2,FALSE)/100*E188</f>
        <v>3.3</v>
      </c>
      <c r="E188" s="42">
        <v>2</v>
      </c>
      <c r="F188" s="95"/>
      <c r="G188" s="101">
        <v>2</v>
      </c>
      <c r="H188" s="42" t="s">
        <v>214</v>
      </c>
      <c r="I188" s="42">
        <f>VLOOKUP(H188,meat,2,FALSE)/100*J188</f>
        <v>0.42</v>
      </c>
      <c r="J188" s="42">
        <v>1</v>
      </c>
      <c r="K188" s="95"/>
    </row>
    <row r="189" spans="1:11" x14ac:dyDescent="0.25">
      <c r="A189" s="95"/>
      <c r="B189" s="101">
        <v>3</v>
      </c>
      <c r="C189" s="42" t="s">
        <v>288</v>
      </c>
      <c r="D189" s="42">
        <f>VLOOKUP(C189,meat,2,FALSE)/100*E189</f>
        <v>0</v>
      </c>
      <c r="E189" s="42">
        <v>0</v>
      </c>
      <c r="F189" s="95"/>
      <c r="G189" s="101">
        <v>3</v>
      </c>
      <c r="H189" s="42" t="s">
        <v>288</v>
      </c>
      <c r="I189" s="42">
        <f>VLOOKUP(H189,meat,2,FALSE)/100*J189</f>
        <v>0</v>
      </c>
      <c r="J189" s="42">
        <v>0</v>
      </c>
      <c r="K189" s="95"/>
    </row>
    <row r="190" spans="1:11" x14ac:dyDescent="0.25">
      <c r="A190" s="95"/>
      <c r="B190" s="101">
        <v>4</v>
      </c>
      <c r="C190" s="42" t="s">
        <v>288</v>
      </c>
      <c r="D190" s="42">
        <f>VLOOKUP(C190,meat,2,FALSE)/100*E190</f>
        <v>0</v>
      </c>
      <c r="E190" s="42">
        <v>0</v>
      </c>
      <c r="F190" s="95"/>
      <c r="G190" s="101">
        <v>4</v>
      </c>
      <c r="H190" s="42" t="s">
        <v>288</v>
      </c>
      <c r="I190" s="42">
        <f>VLOOKUP(H190,meat,2,FALSE)/100*J190</f>
        <v>0</v>
      </c>
      <c r="J190" s="42">
        <v>0</v>
      </c>
      <c r="K190" s="95"/>
    </row>
    <row r="191" spans="1:11" x14ac:dyDescent="0.25">
      <c r="A191" s="95"/>
      <c r="B191" s="97"/>
      <c r="C191" s="102" t="s">
        <v>152</v>
      </c>
      <c r="D191" s="103">
        <f>SUM(D187:D190)</f>
        <v>13.3</v>
      </c>
      <c r="E191" s="97"/>
      <c r="F191" s="95"/>
      <c r="G191" s="97"/>
      <c r="H191" s="102" t="s">
        <v>152</v>
      </c>
      <c r="I191" s="103">
        <f>SUM(I187:I190)</f>
        <v>15.42</v>
      </c>
      <c r="J191" s="97"/>
      <c r="K191" s="95"/>
    </row>
    <row r="192" spans="1:11" x14ac:dyDescent="0.25">
      <c r="A192" s="95"/>
      <c r="B192" s="95"/>
      <c r="C192" s="95"/>
      <c r="D192" s="95"/>
      <c r="E192" s="95"/>
      <c r="F192" s="95"/>
      <c r="G192" s="95"/>
      <c r="H192" s="95"/>
      <c r="I192" s="95"/>
      <c r="J192" s="95"/>
      <c r="K192" s="95"/>
    </row>
    <row r="193" spans="1:11" x14ac:dyDescent="0.25">
      <c r="A193" s="95"/>
      <c r="B193" s="95"/>
      <c r="C193" s="95"/>
      <c r="D193" s="95"/>
      <c r="E193" s="95"/>
      <c r="F193" s="95"/>
      <c r="G193" s="95"/>
      <c r="H193" s="95"/>
      <c r="I193" s="95"/>
      <c r="J193" s="95"/>
      <c r="K193" s="95"/>
    </row>
    <row r="194" spans="1:11" x14ac:dyDescent="0.25">
      <c r="A194" s="95"/>
      <c r="B194" s="96" t="s">
        <v>239</v>
      </c>
      <c r="C194" s="97"/>
      <c r="D194" s="97"/>
      <c r="E194" s="98"/>
      <c r="F194" s="95"/>
      <c r="G194" s="96" t="s">
        <v>244</v>
      </c>
      <c r="H194" s="97"/>
      <c r="I194" s="97"/>
      <c r="J194" s="98"/>
      <c r="K194" s="95"/>
    </row>
    <row r="195" spans="1:11" ht="26.25" x14ac:dyDescent="0.25">
      <c r="A195" s="95"/>
      <c r="B195" s="99" t="s">
        <v>151</v>
      </c>
      <c r="C195" s="100"/>
      <c r="D195" s="96" t="s">
        <v>284</v>
      </c>
      <c r="E195" s="96" t="s">
        <v>153</v>
      </c>
      <c r="F195" s="95"/>
      <c r="G195" s="99" t="s">
        <v>151</v>
      </c>
      <c r="H195" s="100"/>
      <c r="I195" s="96" t="s">
        <v>284</v>
      </c>
      <c r="J195" s="96" t="s">
        <v>153</v>
      </c>
      <c r="K195" s="95"/>
    </row>
    <row r="196" spans="1:11" x14ac:dyDescent="0.25">
      <c r="A196" s="95"/>
      <c r="B196" s="101">
        <v>1</v>
      </c>
      <c r="C196" s="42" t="s">
        <v>201</v>
      </c>
      <c r="D196" s="42">
        <f>VLOOKUP(C196,meat,2,FALSE)/100*E196</f>
        <v>15</v>
      </c>
      <c r="E196" s="42">
        <v>3</v>
      </c>
      <c r="F196" s="95"/>
      <c r="G196" s="101">
        <v>1</v>
      </c>
      <c r="H196" s="42" t="s">
        <v>201</v>
      </c>
      <c r="I196" s="42">
        <f>VLOOKUP(H196,meat,2,FALSE)/100*J196</f>
        <v>15</v>
      </c>
      <c r="J196" s="42">
        <v>3</v>
      </c>
      <c r="K196" s="95"/>
    </row>
    <row r="197" spans="1:11" x14ac:dyDescent="0.25">
      <c r="A197" s="95"/>
      <c r="B197" s="101">
        <v>2</v>
      </c>
      <c r="C197" s="42" t="s">
        <v>200</v>
      </c>
      <c r="D197" s="42">
        <f>VLOOKUP(C197,meat,2,FALSE)/100*E197</f>
        <v>4</v>
      </c>
      <c r="E197" s="42">
        <v>2</v>
      </c>
      <c r="F197" s="95"/>
      <c r="G197" s="101">
        <v>2</v>
      </c>
      <c r="H197" s="42" t="s">
        <v>215</v>
      </c>
      <c r="I197" s="42">
        <f>VLOOKUP(H197,meat,2,FALSE)/100*J197</f>
        <v>2.68</v>
      </c>
      <c r="J197" s="42">
        <v>1</v>
      </c>
      <c r="K197" s="95"/>
    </row>
    <row r="198" spans="1:11" x14ac:dyDescent="0.25">
      <c r="A198" s="95"/>
      <c r="B198" s="101">
        <v>3</v>
      </c>
      <c r="C198" s="42" t="s">
        <v>288</v>
      </c>
      <c r="D198" s="42">
        <f>VLOOKUP(C198,meat,2,FALSE)/100*E198</f>
        <v>0</v>
      </c>
      <c r="E198" s="42">
        <v>0</v>
      </c>
      <c r="F198" s="95"/>
      <c r="G198" s="101">
        <v>3</v>
      </c>
      <c r="H198" s="42" t="s">
        <v>288</v>
      </c>
      <c r="I198" s="42">
        <f>VLOOKUP(H198,meat,2,FALSE)/100*J198</f>
        <v>0</v>
      </c>
      <c r="J198" s="42">
        <v>0</v>
      </c>
      <c r="K198" s="95"/>
    </row>
    <row r="199" spans="1:11" x14ac:dyDescent="0.25">
      <c r="A199" s="95"/>
      <c r="B199" s="101">
        <v>4</v>
      </c>
      <c r="C199" s="42" t="s">
        <v>288</v>
      </c>
      <c r="D199" s="42">
        <f>VLOOKUP(C199,meat,2,FALSE)/100*E199</f>
        <v>0</v>
      </c>
      <c r="E199" s="42">
        <v>0</v>
      </c>
      <c r="F199" s="95"/>
      <c r="G199" s="101">
        <v>4</v>
      </c>
      <c r="H199" s="42" t="s">
        <v>288</v>
      </c>
      <c r="I199" s="42">
        <f>VLOOKUP(H199,meat,2,FALSE)/100*J199</f>
        <v>0</v>
      </c>
      <c r="J199" s="42">
        <v>0</v>
      </c>
      <c r="K199" s="95"/>
    </row>
    <row r="200" spans="1:11" x14ac:dyDescent="0.25">
      <c r="A200" s="95"/>
      <c r="B200" s="97"/>
      <c r="C200" s="102" t="s">
        <v>152</v>
      </c>
      <c r="D200" s="103">
        <f>SUM(D196:D199)</f>
        <v>19</v>
      </c>
      <c r="E200" s="97"/>
      <c r="F200" s="95"/>
      <c r="G200" s="97"/>
      <c r="H200" s="102" t="s">
        <v>152</v>
      </c>
      <c r="I200" s="103">
        <f>SUM(I196:I199)</f>
        <v>17.68</v>
      </c>
      <c r="J200" s="97"/>
      <c r="K200" s="95"/>
    </row>
    <row r="201" spans="1:11" x14ac:dyDescent="0.25">
      <c r="A201" s="95"/>
      <c r="B201" s="95"/>
      <c r="C201" s="95"/>
      <c r="D201" s="95"/>
      <c r="E201" s="95"/>
      <c r="F201" s="95"/>
      <c r="G201" s="95"/>
      <c r="H201" s="95"/>
      <c r="I201" s="95"/>
      <c r="J201" s="95"/>
      <c r="K201" s="95"/>
    </row>
    <row r="202" spans="1:11" x14ac:dyDescent="0.25">
      <c r="A202" s="95"/>
      <c r="B202" s="95"/>
      <c r="C202" s="95"/>
      <c r="D202" s="95"/>
      <c r="E202" s="95"/>
      <c r="F202" s="95"/>
      <c r="G202" s="95"/>
      <c r="H202" s="95"/>
      <c r="I202" s="95"/>
      <c r="J202" s="95"/>
      <c r="K202" s="95"/>
    </row>
    <row r="203" spans="1:11" x14ac:dyDescent="0.25">
      <c r="A203" s="95"/>
      <c r="B203" s="96" t="s">
        <v>240</v>
      </c>
      <c r="C203" s="97"/>
      <c r="D203" s="97"/>
      <c r="E203" s="98"/>
      <c r="F203" s="95"/>
      <c r="G203" s="96" t="s">
        <v>245</v>
      </c>
      <c r="H203" s="97"/>
      <c r="I203" s="97"/>
      <c r="J203" s="98"/>
      <c r="K203" s="95"/>
    </row>
    <row r="204" spans="1:11" ht="26.25" x14ac:dyDescent="0.25">
      <c r="A204" s="95"/>
      <c r="B204" s="99" t="s">
        <v>151</v>
      </c>
      <c r="C204" s="100"/>
      <c r="D204" s="96" t="s">
        <v>284</v>
      </c>
      <c r="E204" s="96" t="s">
        <v>153</v>
      </c>
      <c r="F204" s="95"/>
      <c r="G204" s="99" t="s">
        <v>151</v>
      </c>
      <c r="H204" s="100"/>
      <c r="I204" s="96" t="s">
        <v>284</v>
      </c>
      <c r="J204" s="96" t="s">
        <v>153</v>
      </c>
      <c r="K204" s="95"/>
    </row>
    <row r="205" spans="1:11" x14ac:dyDescent="0.25">
      <c r="A205" s="95"/>
      <c r="B205" s="101">
        <v>1</v>
      </c>
      <c r="C205" s="42" t="s">
        <v>201</v>
      </c>
      <c r="D205" s="42">
        <f>VLOOKUP(C205,meat,2,FALSE)/100*E205</f>
        <v>15</v>
      </c>
      <c r="E205" s="42">
        <v>3</v>
      </c>
      <c r="F205" s="95"/>
      <c r="G205" s="101">
        <v>1</v>
      </c>
      <c r="H205" s="42" t="s">
        <v>201</v>
      </c>
      <c r="I205" s="42">
        <f>VLOOKUP(H205,meat,2,FALSE)/100*J205</f>
        <v>15</v>
      </c>
      <c r="J205" s="42">
        <v>3</v>
      </c>
      <c r="K205" s="95"/>
    </row>
    <row r="206" spans="1:11" x14ac:dyDescent="0.25">
      <c r="A206" s="95"/>
      <c r="B206" s="101">
        <v>2</v>
      </c>
      <c r="C206" s="42" t="s">
        <v>212</v>
      </c>
      <c r="D206" s="42">
        <f>VLOOKUP(C206,meat,2,FALSE)/100*E206</f>
        <v>1.42</v>
      </c>
      <c r="E206" s="42">
        <v>2</v>
      </c>
      <c r="F206" s="95"/>
      <c r="G206" s="101">
        <v>2</v>
      </c>
      <c r="H206" s="42" t="s">
        <v>216</v>
      </c>
      <c r="I206" s="42">
        <f>VLOOKUP(H206,meat,2,FALSE)/100*J206</f>
        <v>9.02</v>
      </c>
      <c r="J206" s="42">
        <v>2</v>
      </c>
      <c r="K206" s="95"/>
    </row>
    <row r="207" spans="1:11" x14ac:dyDescent="0.25">
      <c r="A207" s="95"/>
      <c r="B207" s="101">
        <v>3</v>
      </c>
      <c r="C207" s="42" t="s">
        <v>288</v>
      </c>
      <c r="D207" s="42">
        <f>VLOOKUP(C207,meat,2,FALSE)/100*E207</f>
        <v>0</v>
      </c>
      <c r="E207" s="42">
        <v>0</v>
      </c>
      <c r="F207" s="95"/>
      <c r="G207" s="101">
        <v>3</v>
      </c>
      <c r="H207" s="42" t="s">
        <v>288</v>
      </c>
      <c r="I207" s="42">
        <f>VLOOKUP(H207,meat,2,FALSE)/100*J207</f>
        <v>0</v>
      </c>
      <c r="J207" s="42">
        <v>0</v>
      </c>
      <c r="K207" s="95"/>
    </row>
    <row r="208" spans="1:11" x14ac:dyDescent="0.25">
      <c r="A208" s="95"/>
      <c r="B208" s="101">
        <v>4</v>
      </c>
      <c r="C208" s="42" t="s">
        <v>288</v>
      </c>
      <c r="D208" s="42">
        <f>VLOOKUP(C208,meat,2,FALSE)/100*E208</f>
        <v>0</v>
      </c>
      <c r="E208" s="42">
        <v>0</v>
      </c>
      <c r="F208" s="95"/>
      <c r="G208" s="101">
        <v>4</v>
      </c>
      <c r="H208" s="42" t="s">
        <v>288</v>
      </c>
      <c r="I208" s="42">
        <f>VLOOKUP(H208,meat,2,FALSE)/100*J208</f>
        <v>0</v>
      </c>
      <c r="J208" s="42">
        <v>0</v>
      </c>
      <c r="K208" s="95"/>
    </row>
    <row r="209" spans="1:11" x14ac:dyDescent="0.25">
      <c r="A209" s="95"/>
      <c r="B209" s="97"/>
      <c r="C209" s="102" t="s">
        <v>152</v>
      </c>
      <c r="D209" s="103">
        <f>SUM(D205:D208)</f>
        <v>16.420000000000002</v>
      </c>
      <c r="E209" s="97"/>
      <c r="F209" s="95"/>
      <c r="G209" s="97"/>
      <c r="H209" s="102" t="s">
        <v>152</v>
      </c>
      <c r="I209" s="103">
        <f>SUM(I205:I208)</f>
        <v>24.02</v>
      </c>
      <c r="J209" s="97"/>
      <c r="K209" s="95"/>
    </row>
    <row r="210" spans="1:11" x14ac:dyDescent="0.25">
      <c r="A210" s="95"/>
      <c r="B210" s="95"/>
      <c r="C210" s="95"/>
      <c r="D210" s="95"/>
      <c r="E210" s="95"/>
      <c r="F210" s="95"/>
      <c r="G210" s="95"/>
      <c r="H210" s="95"/>
      <c r="I210" s="95"/>
      <c r="J210" s="95"/>
      <c r="K210" s="95"/>
    </row>
    <row r="211" spans="1:11" x14ac:dyDescent="0.25">
      <c r="A211" s="95"/>
      <c r="B211" s="95"/>
      <c r="C211" s="95"/>
      <c r="D211" s="95"/>
      <c r="E211" s="95"/>
      <c r="F211" s="95"/>
      <c r="G211" s="95"/>
      <c r="H211" s="95"/>
      <c r="I211" s="95"/>
      <c r="J211" s="95"/>
      <c r="K211" s="95"/>
    </row>
    <row r="212" spans="1:11" x14ac:dyDescent="0.25">
      <c r="A212" s="95"/>
      <c r="B212" s="96" t="s">
        <v>241</v>
      </c>
      <c r="C212" s="97"/>
      <c r="D212" s="97"/>
      <c r="E212" s="98"/>
      <c r="F212" s="95"/>
      <c r="G212" s="95"/>
      <c r="H212" s="95"/>
      <c r="I212" s="95"/>
      <c r="J212" s="95"/>
      <c r="K212" s="95"/>
    </row>
    <row r="213" spans="1:11" ht="26.25" x14ac:dyDescent="0.25">
      <c r="A213" s="95"/>
      <c r="B213" s="99" t="s">
        <v>151</v>
      </c>
      <c r="C213" s="100"/>
      <c r="D213" s="96" t="s">
        <v>284</v>
      </c>
      <c r="E213" s="96" t="s">
        <v>153</v>
      </c>
      <c r="F213" s="95"/>
      <c r="G213" s="95"/>
      <c r="H213" s="95"/>
      <c r="I213" s="95"/>
      <c r="J213" s="95"/>
      <c r="K213" s="95"/>
    </row>
    <row r="214" spans="1:11" x14ac:dyDescent="0.25">
      <c r="A214" s="95"/>
      <c r="B214" s="101">
        <v>1</v>
      </c>
      <c r="C214" s="42" t="s">
        <v>201</v>
      </c>
      <c r="D214" s="42">
        <f>VLOOKUP(C214,meat,2,FALSE)/100*E214</f>
        <v>15</v>
      </c>
      <c r="E214" s="42">
        <v>3</v>
      </c>
      <c r="F214" s="95"/>
      <c r="G214" s="95"/>
      <c r="H214" s="95"/>
      <c r="I214" s="95"/>
      <c r="J214" s="95"/>
      <c r="K214" s="95"/>
    </row>
    <row r="215" spans="1:11" x14ac:dyDescent="0.25">
      <c r="A215" s="95"/>
      <c r="B215" s="101">
        <v>2</v>
      </c>
      <c r="C215" s="42" t="s">
        <v>213</v>
      </c>
      <c r="D215" s="42">
        <f>VLOOKUP(C215,meat,2,FALSE)/100*E215</f>
        <v>0.2</v>
      </c>
      <c r="E215" s="42">
        <v>1</v>
      </c>
      <c r="F215" s="95"/>
      <c r="G215" s="95"/>
      <c r="H215" s="95"/>
      <c r="I215" s="95"/>
      <c r="J215" s="95"/>
      <c r="K215" s="95"/>
    </row>
    <row r="216" spans="1:11" x14ac:dyDescent="0.25">
      <c r="A216" s="95"/>
      <c r="B216" s="101">
        <v>3</v>
      </c>
      <c r="C216" s="42" t="s">
        <v>288</v>
      </c>
      <c r="D216" s="42">
        <f>VLOOKUP(C216,meat,2,FALSE)/100*E216</f>
        <v>0</v>
      </c>
      <c r="E216" s="42">
        <v>0</v>
      </c>
      <c r="F216" s="95"/>
      <c r="G216" s="95"/>
      <c r="H216" s="95"/>
      <c r="I216" s="95"/>
      <c r="J216" s="95"/>
      <c r="K216" s="95"/>
    </row>
    <row r="217" spans="1:11" x14ac:dyDescent="0.25">
      <c r="A217" s="95"/>
      <c r="B217" s="101">
        <v>4</v>
      </c>
      <c r="C217" s="42" t="s">
        <v>288</v>
      </c>
      <c r="D217" s="42">
        <f>VLOOKUP(C217,meat,2,FALSE)/100*E217</f>
        <v>0</v>
      </c>
      <c r="E217" s="42">
        <v>0</v>
      </c>
      <c r="F217" s="95"/>
      <c r="G217" s="95"/>
      <c r="H217" s="95"/>
      <c r="I217" s="95"/>
      <c r="J217" s="95"/>
      <c r="K217" s="95"/>
    </row>
    <row r="218" spans="1:11" x14ac:dyDescent="0.25">
      <c r="A218" s="95"/>
      <c r="B218" s="97"/>
      <c r="C218" s="102" t="s">
        <v>152</v>
      </c>
      <c r="D218" s="103">
        <f>SUM(D214:D217)</f>
        <v>15.2</v>
      </c>
      <c r="E218" s="97"/>
      <c r="F218" s="95"/>
      <c r="G218" s="95"/>
      <c r="H218" s="95"/>
      <c r="I218" s="95"/>
      <c r="J218" s="95"/>
      <c r="K218" s="95"/>
    </row>
    <row r="219" spans="1:11" x14ac:dyDescent="0.25">
      <c r="A219" s="95"/>
      <c r="B219" s="95"/>
      <c r="C219" s="95"/>
      <c r="D219" s="95"/>
      <c r="E219" s="95"/>
      <c r="F219" s="95"/>
      <c r="G219" s="104" t="s">
        <v>286</v>
      </c>
      <c r="H219" s="105"/>
      <c r="I219" s="106">
        <f>SUM(D191,D200,D209,D218,I191,I200,I209)</f>
        <v>121.04</v>
      </c>
      <c r="J219" s="95"/>
      <c r="K219" s="95"/>
    </row>
    <row r="220" spans="1:11" x14ac:dyDescent="0.25">
      <c r="A220" s="95"/>
      <c r="B220" s="95"/>
      <c r="C220" s="95"/>
      <c r="D220" s="95"/>
      <c r="E220" s="95"/>
      <c r="F220" s="95"/>
      <c r="G220" s="95"/>
      <c r="H220" s="95"/>
      <c r="I220" s="95"/>
      <c r="J220" s="95"/>
      <c r="K220" s="95"/>
    </row>
    <row r="221" spans="1:11" x14ac:dyDescent="0.25">
      <c r="A221" s="95"/>
      <c r="B221" s="95"/>
      <c r="C221" s="95"/>
      <c r="D221" s="95"/>
      <c r="E221" s="95"/>
      <c r="F221" s="95"/>
      <c r="G221" s="95"/>
      <c r="H221" s="95"/>
      <c r="I221" s="95"/>
      <c r="J221" s="95"/>
      <c r="K221" s="95"/>
    </row>
    <row r="222" spans="1:11" x14ac:dyDescent="0.25">
      <c r="A222" s="95"/>
      <c r="B222" s="95"/>
      <c r="C222" s="95"/>
      <c r="D222" s="95"/>
      <c r="E222" s="95"/>
      <c r="F222" s="95"/>
      <c r="G222" s="95"/>
      <c r="H222" s="95"/>
      <c r="I222" s="95"/>
      <c r="J222" s="95"/>
      <c r="K222" s="95"/>
    </row>
    <row r="223" spans="1:11" x14ac:dyDescent="0.25">
      <c r="A223" s="95"/>
      <c r="B223" s="95"/>
      <c r="C223" s="95"/>
      <c r="D223" s="95"/>
      <c r="E223" s="95"/>
      <c r="F223" s="95"/>
      <c r="G223" s="95"/>
      <c r="H223" s="95"/>
      <c r="I223" s="95"/>
      <c r="J223" s="95"/>
      <c r="K223" s="95"/>
    </row>
    <row r="224" spans="1:11" x14ac:dyDescent="0.25">
      <c r="A224" s="95"/>
      <c r="B224" s="95"/>
      <c r="C224" s="95"/>
      <c r="D224" s="95"/>
      <c r="E224" s="95"/>
      <c r="F224" s="95"/>
      <c r="G224" s="95"/>
      <c r="H224" s="95"/>
      <c r="I224" s="95"/>
      <c r="J224" s="95"/>
      <c r="K224" s="95"/>
    </row>
    <row r="225" spans="1:11" x14ac:dyDescent="0.25">
      <c r="A225" s="95"/>
      <c r="B225" s="95"/>
      <c r="C225" s="95"/>
      <c r="D225" s="95"/>
      <c r="E225" s="95"/>
      <c r="F225" s="95"/>
      <c r="G225" s="95"/>
      <c r="H225" s="95"/>
      <c r="I225" s="95"/>
      <c r="J225" s="95"/>
      <c r="K225" s="95"/>
    </row>
    <row r="226" spans="1:11" x14ac:dyDescent="0.25">
      <c r="A226" s="95"/>
      <c r="B226" s="95"/>
      <c r="C226" s="95"/>
      <c r="D226" s="95"/>
      <c r="E226" s="95"/>
      <c r="F226" s="95"/>
      <c r="G226" s="95"/>
      <c r="H226" s="95"/>
      <c r="I226" s="95"/>
      <c r="J226" s="95"/>
      <c r="K226" s="95"/>
    </row>
    <row r="227" spans="1:11" x14ac:dyDescent="0.25">
      <c r="A227" s="95"/>
      <c r="B227" s="96" t="s">
        <v>238</v>
      </c>
      <c r="C227" s="97"/>
      <c r="D227" s="97"/>
      <c r="E227" s="98"/>
      <c r="F227" s="95"/>
      <c r="G227" s="96" t="s">
        <v>242</v>
      </c>
      <c r="H227" s="97"/>
      <c r="I227" s="97"/>
      <c r="J227" s="98"/>
      <c r="K227" s="95"/>
    </row>
    <row r="228" spans="1:11" ht="26.25" x14ac:dyDescent="0.25">
      <c r="A228" s="95"/>
      <c r="B228" s="99" t="s">
        <v>151</v>
      </c>
      <c r="C228" s="100"/>
      <c r="D228" s="96" t="s">
        <v>284</v>
      </c>
      <c r="E228" s="96" t="s">
        <v>153</v>
      </c>
      <c r="F228" s="95"/>
      <c r="G228" s="99" t="s">
        <v>151</v>
      </c>
      <c r="H228" s="100"/>
      <c r="I228" s="96" t="s">
        <v>284</v>
      </c>
      <c r="J228" s="96" t="s">
        <v>153</v>
      </c>
      <c r="K228" s="95"/>
    </row>
    <row r="229" spans="1:11" x14ac:dyDescent="0.25">
      <c r="A229" s="95"/>
      <c r="B229" s="101">
        <v>1</v>
      </c>
      <c r="C229" s="42" t="s">
        <v>201</v>
      </c>
      <c r="D229" s="42">
        <f>VLOOKUP(C229,meat,2,FALSE)/100*E229</f>
        <v>10</v>
      </c>
      <c r="E229" s="42">
        <v>2</v>
      </c>
      <c r="F229" s="95"/>
      <c r="G229" s="101">
        <v>1</v>
      </c>
      <c r="H229" s="42" t="s">
        <v>202</v>
      </c>
      <c r="I229" s="42">
        <f>VLOOKUP(H229,meat,2,FALSE)/100*J229</f>
        <v>8.25</v>
      </c>
      <c r="J229" s="42">
        <v>3</v>
      </c>
      <c r="K229" s="95"/>
    </row>
    <row r="230" spans="1:11" x14ac:dyDescent="0.25">
      <c r="A230" s="95"/>
      <c r="B230" s="101">
        <v>2</v>
      </c>
      <c r="C230" s="42" t="s">
        <v>217</v>
      </c>
      <c r="D230" s="42">
        <f>VLOOKUP(C230,meat,2,FALSE)/100*E230</f>
        <v>8.4</v>
      </c>
      <c r="E230" s="42">
        <v>2</v>
      </c>
      <c r="F230" s="95"/>
      <c r="G230" s="101">
        <v>2</v>
      </c>
      <c r="H230" s="42" t="s">
        <v>206</v>
      </c>
      <c r="I230" s="42">
        <f>VLOOKUP(H230,meat,2,FALSE)/100*J230</f>
        <v>6.8</v>
      </c>
      <c r="J230" s="42">
        <v>2</v>
      </c>
      <c r="K230" s="95"/>
    </row>
    <row r="231" spans="1:11" x14ac:dyDescent="0.25">
      <c r="A231" s="95"/>
      <c r="B231" s="101">
        <v>3</v>
      </c>
      <c r="C231" s="42" t="s">
        <v>288</v>
      </c>
      <c r="D231" s="42">
        <f>VLOOKUP(C231,meat,2,FALSE)/100*E231</f>
        <v>0</v>
      </c>
      <c r="E231" s="42">
        <v>0</v>
      </c>
      <c r="F231" s="95"/>
      <c r="G231" s="101">
        <v>3</v>
      </c>
      <c r="H231" s="42" t="s">
        <v>288</v>
      </c>
      <c r="I231" s="42">
        <f>VLOOKUP(H231,meat,2,FALSE)/100*J231</f>
        <v>0</v>
      </c>
      <c r="J231" s="42">
        <v>0</v>
      </c>
      <c r="K231" s="95"/>
    </row>
    <row r="232" spans="1:11" x14ac:dyDescent="0.25">
      <c r="A232" s="95"/>
      <c r="B232" s="101">
        <v>4</v>
      </c>
      <c r="C232" s="42" t="s">
        <v>288</v>
      </c>
      <c r="D232" s="42">
        <f>VLOOKUP(C232,meat,2,FALSE)/100*E232</f>
        <v>0</v>
      </c>
      <c r="E232" s="42">
        <v>0</v>
      </c>
      <c r="F232" s="95"/>
      <c r="G232" s="101">
        <v>4</v>
      </c>
      <c r="H232" s="42" t="s">
        <v>288</v>
      </c>
      <c r="I232" s="42">
        <f>VLOOKUP(H232,meat,2,FALSE)/100*J232</f>
        <v>0</v>
      </c>
      <c r="J232" s="42">
        <v>0</v>
      </c>
      <c r="K232" s="95"/>
    </row>
    <row r="233" spans="1:11" x14ac:dyDescent="0.25">
      <c r="A233" s="95"/>
      <c r="B233" s="97"/>
      <c r="C233" s="102" t="s">
        <v>152</v>
      </c>
      <c r="D233" s="103">
        <f>SUM(D229:D232)</f>
        <v>18.399999999999999</v>
      </c>
      <c r="E233" s="97"/>
      <c r="F233" s="95"/>
      <c r="G233" s="97"/>
      <c r="H233" s="102" t="s">
        <v>152</v>
      </c>
      <c r="I233" s="103">
        <f>SUM(I229:I232)</f>
        <v>15.05</v>
      </c>
      <c r="J233" s="97"/>
      <c r="K233" s="95"/>
    </row>
    <row r="234" spans="1:11" x14ac:dyDescent="0.25">
      <c r="A234" s="95"/>
      <c r="B234" s="95"/>
      <c r="C234" s="95"/>
      <c r="D234" s="95"/>
      <c r="E234" s="95"/>
      <c r="F234" s="95"/>
      <c r="G234" s="95"/>
      <c r="H234" s="95"/>
      <c r="I234" s="95"/>
      <c r="J234" s="95"/>
      <c r="K234" s="95"/>
    </row>
    <row r="235" spans="1:11" x14ac:dyDescent="0.25">
      <c r="A235" s="95"/>
      <c r="B235" s="95"/>
      <c r="C235" s="95"/>
      <c r="D235" s="95"/>
      <c r="E235" s="95"/>
      <c r="F235" s="95"/>
      <c r="G235" s="95"/>
      <c r="H235" s="95"/>
      <c r="I235" s="95"/>
      <c r="J235" s="95"/>
      <c r="K235" s="95"/>
    </row>
    <row r="236" spans="1:11" x14ac:dyDescent="0.25">
      <c r="A236" s="95"/>
      <c r="B236" s="96" t="s">
        <v>239</v>
      </c>
      <c r="C236" s="97"/>
      <c r="D236" s="97"/>
      <c r="E236" s="98"/>
      <c r="F236" s="95"/>
      <c r="G236" s="96" t="s">
        <v>244</v>
      </c>
      <c r="H236" s="97"/>
      <c r="I236" s="97"/>
      <c r="J236" s="98"/>
      <c r="K236" s="95"/>
    </row>
    <row r="237" spans="1:11" ht="26.25" x14ac:dyDescent="0.25">
      <c r="A237" s="95"/>
      <c r="B237" s="99" t="s">
        <v>151</v>
      </c>
      <c r="C237" s="100"/>
      <c r="D237" s="96" t="s">
        <v>284</v>
      </c>
      <c r="E237" s="96" t="s">
        <v>153</v>
      </c>
      <c r="F237" s="95"/>
      <c r="G237" s="99" t="s">
        <v>151</v>
      </c>
      <c r="H237" s="100"/>
      <c r="I237" s="96" t="s">
        <v>284</v>
      </c>
      <c r="J237" s="96" t="s">
        <v>153</v>
      </c>
      <c r="K237" s="95"/>
    </row>
    <row r="238" spans="1:11" x14ac:dyDescent="0.25">
      <c r="A238" s="95"/>
      <c r="B238" s="101">
        <v>1</v>
      </c>
      <c r="C238" s="42" t="s">
        <v>202</v>
      </c>
      <c r="D238" s="42">
        <f>VLOOKUP(C238,meat,2,FALSE)/100*E238</f>
        <v>8.25</v>
      </c>
      <c r="E238" s="42">
        <v>3</v>
      </c>
      <c r="F238" s="95"/>
      <c r="G238" s="101">
        <v>1</v>
      </c>
      <c r="H238" s="42" t="s">
        <v>202</v>
      </c>
      <c r="I238" s="42">
        <f>VLOOKUP(H238,meat,2,FALSE)/100*J238</f>
        <v>8.25</v>
      </c>
      <c r="J238" s="42">
        <v>3</v>
      </c>
      <c r="K238" s="95"/>
    </row>
    <row r="239" spans="1:11" x14ac:dyDescent="0.25">
      <c r="A239" s="95"/>
      <c r="B239" s="101">
        <v>2</v>
      </c>
      <c r="C239" s="42" t="s">
        <v>203</v>
      </c>
      <c r="D239" s="42">
        <f>VLOOKUP(C239,meat,2,FALSE)/100*E239</f>
        <v>3.98</v>
      </c>
      <c r="E239" s="42">
        <v>1</v>
      </c>
      <c r="F239" s="95"/>
      <c r="G239" s="101">
        <v>2</v>
      </c>
      <c r="H239" s="42" t="s">
        <v>207</v>
      </c>
      <c r="I239" s="42">
        <f>VLOOKUP(H239,meat,2,FALSE)/100*J239</f>
        <v>2.4</v>
      </c>
      <c r="J239" s="42">
        <v>1</v>
      </c>
      <c r="K239" s="95"/>
    </row>
    <row r="240" spans="1:11" x14ac:dyDescent="0.25">
      <c r="A240" s="95"/>
      <c r="B240" s="101">
        <v>3</v>
      </c>
      <c r="C240" s="42" t="s">
        <v>288</v>
      </c>
      <c r="D240" s="42">
        <f>VLOOKUP(C240,meat,2,FALSE)/100*E240</f>
        <v>0</v>
      </c>
      <c r="E240" s="42">
        <v>0</v>
      </c>
      <c r="F240" s="95"/>
      <c r="G240" s="101">
        <v>3</v>
      </c>
      <c r="H240" s="42" t="s">
        <v>288</v>
      </c>
      <c r="I240" s="42">
        <f>VLOOKUP(H240,meat,2,FALSE)/100*J240</f>
        <v>0</v>
      </c>
      <c r="J240" s="42">
        <v>0</v>
      </c>
      <c r="K240" s="95"/>
    </row>
    <row r="241" spans="1:11" x14ac:dyDescent="0.25">
      <c r="A241" s="95"/>
      <c r="B241" s="101">
        <v>4</v>
      </c>
      <c r="C241" s="42" t="s">
        <v>288</v>
      </c>
      <c r="D241" s="42">
        <f>VLOOKUP(C241,meat,2,FALSE)/100*E241</f>
        <v>0</v>
      </c>
      <c r="E241" s="42">
        <v>0</v>
      </c>
      <c r="F241" s="95"/>
      <c r="G241" s="101">
        <v>4</v>
      </c>
      <c r="H241" s="42" t="s">
        <v>288</v>
      </c>
      <c r="I241" s="42">
        <f>VLOOKUP(H241,meat,2,FALSE)/100*J241</f>
        <v>0</v>
      </c>
      <c r="J241" s="42">
        <v>0</v>
      </c>
      <c r="K241" s="95"/>
    </row>
    <row r="242" spans="1:11" x14ac:dyDescent="0.25">
      <c r="A242" s="95"/>
      <c r="B242" s="97"/>
      <c r="C242" s="102" t="s">
        <v>152</v>
      </c>
      <c r="D242" s="103">
        <f>SUM(D238:D241)</f>
        <v>12.23</v>
      </c>
      <c r="E242" s="97"/>
      <c r="F242" s="95"/>
      <c r="G242" s="97"/>
      <c r="H242" s="102" t="s">
        <v>152</v>
      </c>
      <c r="I242" s="103">
        <f>SUM(I238:I241)</f>
        <v>10.65</v>
      </c>
      <c r="J242" s="97"/>
      <c r="K242" s="95"/>
    </row>
    <row r="243" spans="1:11" x14ac:dyDescent="0.25">
      <c r="A243" s="95"/>
      <c r="B243" s="95"/>
      <c r="C243" s="95"/>
      <c r="D243" s="95"/>
      <c r="E243" s="95"/>
      <c r="F243" s="95"/>
      <c r="G243" s="95"/>
      <c r="H243" s="95"/>
      <c r="I243" s="95"/>
      <c r="J243" s="95"/>
      <c r="K243" s="95"/>
    </row>
    <row r="244" spans="1:11" x14ac:dyDescent="0.25">
      <c r="A244" s="95"/>
      <c r="B244" s="95"/>
      <c r="C244" s="95"/>
      <c r="D244" s="95"/>
      <c r="E244" s="95"/>
      <c r="F244" s="95"/>
      <c r="G244" s="95"/>
      <c r="H244" s="95"/>
      <c r="I244" s="95"/>
      <c r="J244" s="95"/>
      <c r="K244" s="95"/>
    </row>
    <row r="245" spans="1:11" x14ac:dyDescent="0.25">
      <c r="A245" s="95"/>
      <c r="B245" s="96" t="s">
        <v>240</v>
      </c>
      <c r="C245" s="97"/>
      <c r="D245" s="97"/>
      <c r="E245" s="98"/>
      <c r="F245" s="95"/>
      <c r="G245" s="96" t="s">
        <v>245</v>
      </c>
      <c r="H245" s="97"/>
      <c r="I245" s="97"/>
      <c r="J245" s="98"/>
      <c r="K245" s="95"/>
    </row>
    <row r="246" spans="1:11" ht="26.25" x14ac:dyDescent="0.25">
      <c r="A246" s="95"/>
      <c r="B246" s="99" t="s">
        <v>151</v>
      </c>
      <c r="C246" s="100"/>
      <c r="D246" s="96" t="s">
        <v>284</v>
      </c>
      <c r="E246" s="96" t="s">
        <v>153</v>
      </c>
      <c r="F246" s="95"/>
      <c r="G246" s="99" t="s">
        <v>151</v>
      </c>
      <c r="H246" s="100"/>
      <c r="I246" s="96" t="s">
        <v>284</v>
      </c>
      <c r="J246" s="96" t="s">
        <v>153</v>
      </c>
      <c r="K246" s="95"/>
    </row>
    <row r="247" spans="1:11" x14ac:dyDescent="0.25">
      <c r="A247" s="95"/>
      <c r="B247" s="101">
        <v>1</v>
      </c>
      <c r="C247" s="42" t="s">
        <v>202</v>
      </c>
      <c r="D247" s="42">
        <f>VLOOKUP(C247,meat,2,FALSE)/100*E247</f>
        <v>8.25</v>
      </c>
      <c r="E247" s="42">
        <v>3</v>
      </c>
      <c r="F247" s="95"/>
      <c r="G247" s="101">
        <v>1</v>
      </c>
      <c r="H247" s="42" t="s">
        <v>202</v>
      </c>
      <c r="I247" s="42">
        <f>VLOOKUP(H247,meat,2,FALSE)/100*J247</f>
        <v>8.25</v>
      </c>
      <c r="J247" s="42">
        <v>3</v>
      </c>
      <c r="K247" s="95"/>
    </row>
    <row r="248" spans="1:11" x14ac:dyDescent="0.25">
      <c r="A248" s="95"/>
      <c r="B248" s="101">
        <v>2</v>
      </c>
      <c r="C248" s="42" t="s">
        <v>204</v>
      </c>
      <c r="D248" s="42">
        <f>VLOOKUP(C248,meat,2,FALSE)/100*E248</f>
        <v>7.36</v>
      </c>
      <c r="E248" s="42">
        <v>2</v>
      </c>
      <c r="F248" s="95"/>
      <c r="G248" s="101">
        <v>2</v>
      </c>
      <c r="H248" s="42" t="s">
        <v>208</v>
      </c>
      <c r="I248" s="42">
        <f>VLOOKUP(H248,meat,2,FALSE)/100*J248</f>
        <v>2.8</v>
      </c>
      <c r="J248" s="42">
        <v>2</v>
      </c>
      <c r="K248" s="95"/>
    </row>
    <row r="249" spans="1:11" x14ac:dyDescent="0.25">
      <c r="A249" s="95"/>
      <c r="B249" s="101">
        <v>3</v>
      </c>
      <c r="C249" s="42" t="s">
        <v>288</v>
      </c>
      <c r="D249" s="42">
        <f>VLOOKUP(C249,meat,2,FALSE)/100*E249</f>
        <v>0</v>
      </c>
      <c r="E249" s="42">
        <v>0</v>
      </c>
      <c r="F249" s="95"/>
      <c r="G249" s="101">
        <v>3</v>
      </c>
      <c r="H249" s="42" t="s">
        <v>288</v>
      </c>
      <c r="I249" s="42">
        <f>VLOOKUP(H249,meat,2,FALSE)/100*J249</f>
        <v>0</v>
      </c>
      <c r="J249" s="42">
        <v>0</v>
      </c>
      <c r="K249" s="95"/>
    </row>
    <row r="250" spans="1:11" x14ac:dyDescent="0.25">
      <c r="A250" s="95"/>
      <c r="B250" s="101">
        <v>4</v>
      </c>
      <c r="C250" s="42" t="s">
        <v>288</v>
      </c>
      <c r="D250" s="42">
        <f>VLOOKUP(C250,meat,2,FALSE)/100*E250</f>
        <v>0</v>
      </c>
      <c r="E250" s="42">
        <v>0</v>
      </c>
      <c r="F250" s="95"/>
      <c r="G250" s="101">
        <v>4</v>
      </c>
      <c r="H250" s="42" t="s">
        <v>288</v>
      </c>
      <c r="I250" s="42">
        <f>VLOOKUP(H250,meat,2,FALSE)/100*J250</f>
        <v>0</v>
      </c>
      <c r="J250" s="42">
        <v>0</v>
      </c>
      <c r="K250" s="95"/>
    </row>
    <row r="251" spans="1:11" x14ac:dyDescent="0.25">
      <c r="A251" s="95"/>
      <c r="B251" s="97"/>
      <c r="C251" s="102" t="s">
        <v>152</v>
      </c>
      <c r="D251" s="103">
        <f>SUM(D247:D250)</f>
        <v>15.61</v>
      </c>
      <c r="E251" s="97"/>
      <c r="F251" s="95"/>
      <c r="G251" s="97"/>
      <c r="H251" s="102" t="s">
        <v>152</v>
      </c>
      <c r="I251" s="103">
        <f>SUM(I247:I250)</f>
        <v>11.05</v>
      </c>
      <c r="J251" s="97"/>
      <c r="K251" s="95"/>
    </row>
    <row r="252" spans="1:11" x14ac:dyDescent="0.25">
      <c r="A252" s="95"/>
      <c r="B252" s="95"/>
      <c r="C252" s="95"/>
      <c r="D252" s="95"/>
      <c r="E252" s="95"/>
      <c r="F252" s="95"/>
      <c r="G252" s="95"/>
      <c r="H252" s="95"/>
      <c r="I252" s="95"/>
      <c r="J252" s="95"/>
      <c r="K252" s="95"/>
    </row>
    <row r="253" spans="1:11" x14ac:dyDescent="0.25">
      <c r="A253" s="95"/>
      <c r="B253" s="95"/>
      <c r="C253" s="95"/>
      <c r="D253" s="95"/>
      <c r="E253" s="95"/>
      <c r="F253" s="95"/>
      <c r="G253" s="95"/>
      <c r="H253" s="95"/>
      <c r="I253" s="95"/>
      <c r="J253" s="95"/>
      <c r="K253" s="95"/>
    </row>
    <row r="254" spans="1:11" x14ac:dyDescent="0.25">
      <c r="A254" s="95"/>
      <c r="B254" s="96" t="s">
        <v>241</v>
      </c>
      <c r="C254" s="97"/>
      <c r="D254" s="97"/>
      <c r="E254" s="98"/>
      <c r="F254" s="95"/>
      <c r="G254" s="95"/>
      <c r="H254" s="95"/>
      <c r="I254" s="95"/>
      <c r="J254" s="95"/>
      <c r="K254" s="95"/>
    </row>
    <row r="255" spans="1:11" ht="26.25" x14ac:dyDescent="0.25">
      <c r="A255" s="95"/>
      <c r="B255" s="99" t="s">
        <v>151</v>
      </c>
      <c r="C255" s="100"/>
      <c r="D255" s="96" t="s">
        <v>284</v>
      </c>
      <c r="E255" s="96" t="s">
        <v>153</v>
      </c>
      <c r="F255" s="95"/>
      <c r="G255" s="95"/>
      <c r="H255" s="95"/>
      <c r="I255" s="95"/>
      <c r="J255" s="95"/>
      <c r="K255" s="95"/>
    </row>
    <row r="256" spans="1:11" x14ac:dyDescent="0.25">
      <c r="A256" s="95"/>
      <c r="B256" s="101">
        <v>1</v>
      </c>
      <c r="C256" s="42" t="s">
        <v>202</v>
      </c>
      <c r="D256" s="42">
        <f>VLOOKUP(C256,meat,2,FALSE)/100*E256</f>
        <v>8.25</v>
      </c>
      <c r="E256" s="42">
        <v>3</v>
      </c>
      <c r="F256" s="95"/>
      <c r="G256" s="95"/>
      <c r="H256" s="95"/>
      <c r="I256" s="95"/>
      <c r="J256" s="95"/>
      <c r="K256" s="95"/>
    </row>
    <row r="257" spans="1:11" x14ac:dyDescent="0.25">
      <c r="A257" s="95"/>
      <c r="B257" s="101">
        <v>2</v>
      </c>
      <c r="C257" s="42" t="s">
        <v>205</v>
      </c>
      <c r="D257" s="42">
        <f>VLOOKUP(C257,meat,2,FALSE)/100*E257</f>
        <v>12</v>
      </c>
      <c r="E257" s="42">
        <v>3</v>
      </c>
      <c r="F257" s="95"/>
      <c r="G257" s="95"/>
      <c r="H257" s="95"/>
      <c r="I257" s="95"/>
      <c r="J257" s="95"/>
      <c r="K257" s="95"/>
    </row>
    <row r="258" spans="1:11" x14ac:dyDescent="0.25">
      <c r="A258" s="95"/>
      <c r="B258" s="101">
        <v>3</v>
      </c>
      <c r="C258" s="42" t="s">
        <v>288</v>
      </c>
      <c r="D258" s="42">
        <f>VLOOKUP(C258,meat,2,FALSE)/100*E258</f>
        <v>0</v>
      </c>
      <c r="E258" s="42">
        <v>0</v>
      </c>
      <c r="F258" s="95"/>
      <c r="G258" s="95"/>
      <c r="H258" s="95"/>
      <c r="I258" s="95"/>
      <c r="J258" s="95"/>
      <c r="K258" s="95"/>
    </row>
    <row r="259" spans="1:11" x14ac:dyDescent="0.25">
      <c r="A259" s="95"/>
      <c r="B259" s="101">
        <v>4</v>
      </c>
      <c r="C259" s="42" t="s">
        <v>288</v>
      </c>
      <c r="D259" s="42">
        <f>VLOOKUP(C259,meat,2,FALSE)/100*E259</f>
        <v>0</v>
      </c>
      <c r="E259" s="42">
        <v>0</v>
      </c>
      <c r="F259" s="95"/>
      <c r="G259" s="95"/>
      <c r="H259" s="95"/>
      <c r="I259" s="95"/>
      <c r="J259" s="95"/>
      <c r="K259" s="95"/>
    </row>
    <row r="260" spans="1:11" x14ac:dyDescent="0.25">
      <c r="A260" s="95"/>
      <c r="B260" s="97"/>
      <c r="C260" s="102" t="s">
        <v>152</v>
      </c>
      <c r="D260" s="103">
        <f>SUM(D256:D259)</f>
        <v>20.25</v>
      </c>
      <c r="E260" s="97"/>
      <c r="F260" s="95"/>
      <c r="G260" s="95"/>
      <c r="H260" s="95"/>
      <c r="I260" s="95"/>
      <c r="J260" s="95"/>
      <c r="K260" s="95"/>
    </row>
    <row r="261" spans="1:11" x14ac:dyDescent="0.25">
      <c r="A261" s="95"/>
      <c r="B261" s="95"/>
      <c r="C261" s="95"/>
      <c r="D261" s="95"/>
      <c r="E261" s="95"/>
      <c r="F261" s="95"/>
      <c r="G261" s="104" t="s">
        <v>286</v>
      </c>
      <c r="H261" s="105"/>
      <c r="I261" s="106">
        <f>SUM(D233,D242,D251,D260,I233,I242,I251)</f>
        <v>103.24</v>
      </c>
      <c r="J261" s="95"/>
      <c r="K261" s="95"/>
    </row>
    <row r="262" spans="1:11" x14ac:dyDescent="0.25">
      <c r="A262" s="95"/>
      <c r="B262" s="95"/>
      <c r="C262" s="95"/>
      <c r="D262" s="95"/>
      <c r="E262" s="95"/>
      <c r="F262" s="95"/>
      <c r="G262" s="95"/>
      <c r="H262" s="95"/>
      <c r="I262" s="95"/>
      <c r="J262" s="95"/>
      <c r="K262" s="95"/>
    </row>
    <row r="263" spans="1:11" x14ac:dyDescent="0.25">
      <c r="A263" s="95"/>
      <c r="B263" s="95"/>
      <c r="C263" s="95"/>
      <c r="D263" s="95"/>
      <c r="E263" s="95"/>
      <c r="F263" s="95"/>
      <c r="G263" s="95"/>
      <c r="H263" s="95"/>
      <c r="I263" s="95"/>
      <c r="J263" s="95"/>
      <c r="K263" s="95"/>
    </row>
    <row r="264" spans="1:11" x14ac:dyDescent="0.25">
      <c r="A264" s="95"/>
      <c r="B264" s="95"/>
      <c r="C264" s="95"/>
      <c r="D264" s="95"/>
      <c r="E264" s="95"/>
      <c r="F264" s="95"/>
      <c r="G264" s="95"/>
      <c r="H264" s="95"/>
      <c r="I264" s="95"/>
      <c r="J264" s="95"/>
      <c r="K264" s="95"/>
    </row>
    <row r="265" spans="1:11" x14ac:dyDescent="0.25">
      <c r="A265" s="95"/>
      <c r="B265" s="95"/>
      <c r="C265" s="95"/>
      <c r="D265" s="95"/>
      <c r="E265" s="95"/>
      <c r="F265" s="95"/>
      <c r="G265" s="95"/>
      <c r="H265" s="95"/>
      <c r="I265" s="95"/>
      <c r="J265" s="95"/>
      <c r="K265" s="95"/>
    </row>
    <row r="266" spans="1:11" x14ac:dyDescent="0.25">
      <c r="A266" s="95"/>
      <c r="B266" s="95"/>
      <c r="C266" s="95"/>
      <c r="D266" s="95"/>
      <c r="E266" s="95"/>
      <c r="F266" s="95"/>
      <c r="G266" s="95"/>
      <c r="H266" s="95"/>
      <c r="I266" s="95"/>
      <c r="J266" s="95"/>
      <c r="K266" s="95"/>
    </row>
    <row r="267" spans="1:11" x14ac:dyDescent="0.25">
      <c r="A267" s="95"/>
      <c r="B267" s="95"/>
      <c r="C267" s="95"/>
      <c r="D267" s="95"/>
      <c r="E267" s="95"/>
      <c r="F267" s="95"/>
      <c r="G267" s="95"/>
      <c r="H267" s="95"/>
      <c r="I267" s="95"/>
      <c r="J267" s="95"/>
      <c r="K267" s="95"/>
    </row>
    <row r="268" spans="1:11" x14ac:dyDescent="0.25">
      <c r="A268" s="95"/>
      <c r="B268" s="95"/>
      <c r="C268" s="95"/>
      <c r="D268" s="95"/>
      <c r="E268" s="95"/>
      <c r="F268" s="95"/>
      <c r="G268" s="95"/>
      <c r="H268" s="95"/>
      <c r="I268" s="95"/>
      <c r="J268" s="95"/>
      <c r="K268" s="95"/>
    </row>
    <row r="269" spans="1:11" x14ac:dyDescent="0.25">
      <c r="A269" s="95"/>
      <c r="B269" s="95"/>
      <c r="C269" s="95"/>
      <c r="D269" s="95"/>
      <c r="E269" s="95"/>
      <c r="F269" s="95"/>
      <c r="G269" s="95"/>
      <c r="H269" s="95"/>
      <c r="I269" s="95"/>
      <c r="J269" s="95"/>
      <c r="K269" s="95"/>
    </row>
    <row r="270" spans="1:11" x14ac:dyDescent="0.25">
      <c r="A270" s="95"/>
      <c r="B270" s="95"/>
      <c r="C270" s="95"/>
      <c r="D270" s="95"/>
      <c r="E270" s="95"/>
      <c r="F270" s="95"/>
      <c r="G270" s="95"/>
      <c r="H270" s="95"/>
      <c r="I270" s="95"/>
      <c r="J270" s="95"/>
      <c r="K270" s="95"/>
    </row>
    <row r="271" spans="1:11" x14ac:dyDescent="0.25">
      <c r="A271" s="95"/>
      <c r="B271" s="96" t="s">
        <v>238</v>
      </c>
      <c r="C271" s="97"/>
      <c r="D271" s="97"/>
      <c r="E271" s="98"/>
      <c r="F271" s="95"/>
      <c r="G271" s="96" t="s">
        <v>242</v>
      </c>
      <c r="H271" s="97"/>
      <c r="I271" s="97"/>
      <c r="J271" s="98"/>
      <c r="K271" s="95"/>
    </row>
    <row r="272" spans="1:11" ht="26.25" x14ac:dyDescent="0.25">
      <c r="A272" s="95"/>
      <c r="B272" s="99" t="s">
        <v>151</v>
      </c>
      <c r="C272" s="100"/>
      <c r="D272" s="96" t="s">
        <v>284</v>
      </c>
      <c r="E272" s="96" t="s">
        <v>153</v>
      </c>
      <c r="F272" s="95"/>
      <c r="G272" s="99" t="s">
        <v>151</v>
      </c>
      <c r="H272" s="100"/>
      <c r="I272" s="96" t="s">
        <v>284</v>
      </c>
      <c r="J272" s="96" t="s">
        <v>153</v>
      </c>
      <c r="K272" s="95"/>
    </row>
    <row r="273" spans="1:11" x14ac:dyDescent="0.25">
      <c r="A273" s="95"/>
      <c r="B273" s="101">
        <v>1</v>
      </c>
      <c r="C273" s="42" t="s">
        <v>202</v>
      </c>
      <c r="D273" s="42">
        <f>VLOOKUP(C273,meat,2,FALSE)/100*E273</f>
        <v>5.5</v>
      </c>
      <c r="E273" s="42">
        <v>2</v>
      </c>
      <c r="F273" s="95"/>
      <c r="G273" s="101">
        <v>1</v>
      </c>
      <c r="H273" s="42" t="s">
        <v>202</v>
      </c>
      <c r="I273" s="42">
        <f>VLOOKUP(H273,meat,2,FALSE)/100*J273</f>
        <v>8.25</v>
      </c>
      <c r="J273" s="42">
        <v>3</v>
      </c>
      <c r="K273" s="95"/>
    </row>
    <row r="274" spans="1:11" x14ac:dyDescent="0.25">
      <c r="A274" s="95"/>
      <c r="B274" s="101">
        <v>2</v>
      </c>
      <c r="C274" s="42" t="s">
        <v>209</v>
      </c>
      <c r="D274" s="42">
        <f>VLOOKUP(C274,meat,2,FALSE)/100*E274</f>
        <v>6.6</v>
      </c>
      <c r="E274" s="42">
        <v>2</v>
      </c>
      <c r="F274" s="95"/>
      <c r="G274" s="101">
        <v>2</v>
      </c>
      <c r="H274" s="42" t="s">
        <v>212</v>
      </c>
      <c r="I274" s="42">
        <f>VLOOKUP(H274,meat,2,FALSE)/100*J274</f>
        <v>0.71</v>
      </c>
      <c r="J274" s="42">
        <v>1</v>
      </c>
      <c r="K274" s="95"/>
    </row>
    <row r="275" spans="1:11" x14ac:dyDescent="0.25">
      <c r="A275" s="95"/>
      <c r="B275" s="101">
        <v>3</v>
      </c>
      <c r="C275" s="42" t="s">
        <v>288</v>
      </c>
      <c r="D275" s="42">
        <f>VLOOKUP(C275,meat,2,FALSE)/100*E275</f>
        <v>0</v>
      </c>
      <c r="E275" s="42">
        <v>0</v>
      </c>
      <c r="F275" s="95"/>
      <c r="G275" s="101">
        <v>3</v>
      </c>
      <c r="H275" s="42" t="s">
        <v>288</v>
      </c>
      <c r="I275" s="42">
        <f>VLOOKUP(H275,meat,2,FALSE)/100*J275</f>
        <v>0</v>
      </c>
      <c r="J275" s="42">
        <v>0</v>
      </c>
      <c r="K275" s="95"/>
    </row>
    <row r="276" spans="1:11" x14ac:dyDescent="0.25">
      <c r="A276" s="95"/>
      <c r="B276" s="101">
        <v>4</v>
      </c>
      <c r="C276" s="42" t="s">
        <v>288</v>
      </c>
      <c r="D276" s="42">
        <f>VLOOKUP(C276,meat,2,FALSE)/100*E276</f>
        <v>0</v>
      </c>
      <c r="E276" s="42">
        <v>0</v>
      </c>
      <c r="F276" s="95"/>
      <c r="G276" s="101">
        <v>4</v>
      </c>
      <c r="H276" s="42" t="s">
        <v>288</v>
      </c>
      <c r="I276" s="42">
        <f>VLOOKUP(H276,meat,2,FALSE)/100*J276</f>
        <v>0</v>
      </c>
      <c r="J276" s="42">
        <v>0</v>
      </c>
      <c r="K276" s="95"/>
    </row>
    <row r="277" spans="1:11" x14ac:dyDescent="0.25">
      <c r="A277" s="95"/>
      <c r="B277" s="97"/>
      <c r="C277" s="102" t="s">
        <v>152</v>
      </c>
      <c r="D277" s="103">
        <f>SUM(D273:D276)</f>
        <v>12.1</v>
      </c>
      <c r="E277" s="97"/>
      <c r="F277" s="95"/>
      <c r="G277" s="97"/>
      <c r="H277" s="102" t="s">
        <v>152</v>
      </c>
      <c r="I277" s="103">
        <f>SUM(I273:I276)</f>
        <v>8.9600000000000009</v>
      </c>
      <c r="J277" s="97"/>
      <c r="K277" s="95"/>
    </row>
    <row r="278" spans="1:11" x14ac:dyDescent="0.25">
      <c r="A278" s="95"/>
      <c r="B278" s="95"/>
      <c r="C278" s="95"/>
      <c r="D278" s="95"/>
      <c r="E278" s="95"/>
      <c r="F278" s="95"/>
      <c r="G278" s="95"/>
      <c r="H278" s="95"/>
      <c r="I278" s="95"/>
      <c r="J278" s="95"/>
      <c r="K278" s="95"/>
    </row>
    <row r="279" spans="1:11" x14ac:dyDescent="0.25">
      <c r="A279" s="95"/>
      <c r="B279" s="95"/>
      <c r="C279" s="95"/>
      <c r="D279" s="95"/>
      <c r="E279" s="95"/>
      <c r="F279" s="95"/>
      <c r="G279" s="95"/>
      <c r="H279" s="95"/>
      <c r="I279" s="95"/>
      <c r="J279" s="95"/>
      <c r="K279" s="95"/>
    </row>
    <row r="280" spans="1:11" x14ac:dyDescent="0.25">
      <c r="A280" s="95"/>
      <c r="B280" s="96" t="s">
        <v>239</v>
      </c>
      <c r="C280" s="97"/>
      <c r="D280" s="97"/>
      <c r="E280" s="98"/>
      <c r="F280" s="95"/>
      <c r="G280" s="96" t="s">
        <v>244</v>
      </c>
      <c r="H280" s="97"/>
      <c r="I280" s="97"/>
      <c r="J280" s="98"/>
      <c r="K280" s="95"/>
    </row>
    <row r="281" spans="1:11" ht="26.25" x14ac:dyDescent="0.25">
      <c r="A281" s="95"/>
      <c r="B281" s="99" t="s">
        <v>151</v>
      </c>
      <c r="C281" s="100"/>
      <c r="D281" s="96" t="s">
        <v>284</v>
      </c>
      <c r="E281" s="96" t="s">
        <v>153</v>
      </c>
      <c r="F281" s="95"/>
      <c r="G281" s="99" t="s">
        <v>151</v>
      </c>
      <c r="H281" s="100"/>
      <c r="I281" s="96" t="s">
        <v>284</v>
      </c>
      <c r="J281" s="96" t="s">
        <v>153</v>
      </c>
      <c r="K281" s="95"/>
    </row>
    <row r="282" spans="1:11" x14ac:dyDescent="0.25">
      <c r="A282" s="95"/>
      <c r="B282" s="101">
        <v>1</v>
      </c>
      <c r="C282" s="42" t="s">
        <v>202</v>
      </c>
      <c r="D282" s="42">
        <f>VLOOKUP(C282,meat,2,FALSE)/100*E282</f>
        <v>8.25</v>
      </c>
      <c r="E282" s="42">
        <v>3</v>
      </c>
      <c r="F282" s="95"/>
      <c r="G282" s="101">
        <v>1</v>
      </c>
      <c r="H282" s="42" t="s">
        <v>202</v>
      </c>
      <c r="I282" s="42">
        <f>VLOOKUP(H282,meat,2,FALSE)/100*J282</f>
        <v>8.25</v>
      </c>
      <c r="J282" s="42">
        <v>3</v>
      </c>
      <c r="K282" s="95"/>
    </row>
    <row r="283" spans="1:11" x14ac:dyDescent="0.25">
      <c r="A283" s="95"/>
      <c r="B283" s="101">
        <v>2</v>
      </c>
      <c r="C283" s="42" t="s">
        <v>210</v>
      </c>
      <c r="D283" s="42">
        <f>VLOOKUP(C283,meat,2,FALSE)/100*E283</f>
        <v>3.5</v>
      </c>
      <c r="E283" s="42">
        <v>1</v>
      </c>
      <c r="F283" s="95"/>
      <c r="G283" s="101">
        <v>2</v>
      </c>
      <c r="H283" s="42" t="s">
        <v>213</v>
      </c>
      <c r="I283" s="42">
        <f>VLOOKUP(H283,meat,2,FALSE)/100*J283</f>
        <v>0.4</v>
      </c>
      <c r="J283" s="42">
        <v>2</v>
      </c>
      <c r="K283" s="95"/>
    </row>
    <row r="284" spans="1:11" x14ac:dyDescent="0.25">
      <c r="A284" s="95"/>
      <c r="B284" s="101">
        <v>3</v>
      </c>
      <c r="C284" s="42" t="s">
        <v>288</v>
      </c>
      <c r="D284" s="42">
        <f>VLOOKUP(C284,meat,2,FALSE)/100*E284</f>
        <v>0</v>
      </c>
      <c r="E284" s="42">
        <v>0</v>
      </c>
      <c r="F284" s="95"/>
      <c r="G284" s="101">
        <v>3</v>
      </c>
      <c r="H284" s="42" t="s">
        <v>288</v>
      </c>
      <c r="I284" s="42">
        <f>VLOOKUP(H284,meat,2,FALSE)/100*J284</f>
        <v>0</v>
      </c>
      <c r="J284" s="42">
        <v>0</v>
      </c>
      <c r="K284" s="95"/>
    </row>
    <row r="285" spans="1:11" x14ac:dyDescent="0.25">
      <c r="A285" s="95"/>
      <c r="B285" s="101">
        <v>4</v>
      </c>
      <c r="C285" s="42" t="s">
        <v>288</v>
      </c>
      <c r="D285" s="42">
        <f>VLOOKUP(C285,meat,2,FALSE)/100*E285</f>
        <v>0</v>
      </c>
      <c r="E285" s="42">
        <v>0</v>
      </c>
      <c r="F285" s="95"/>
      <c r="G285" s="101">
        <v>4</v>
      </c>
      <c r="H285" s="42" t="s">
        <v>288</v>
      </c>
      <c r="I285" s="42">
        <f>VLOOKUP(H285,meat,2,FALSE)/100*J285</f>
        <v>0</v>
      </c>
      <c r="J285" s="42">
        <v>0</v>
      </c>
      <c r="K285" s="95"/>
    </row>
    <row r="286" spans="1:11" x14ac:dyDescent="0.25">
      <c r="A286" s="95"/>
      <c r="B286" s="97"/>
      <c r="C286" s="102" t="s">
        <v>152</v>
      </c>
      <c r="D286" s="103">
        <f>SUM(D282:D285)</f>
        <v>11.75</v>
      </c>
      <c r="E286" s="97"/>
      <c r="F286" s="95"/>
      <c r="G286" s="97"/>
      <c r="H286" s="102" t="s">
        <v>152</v>
      </c>
      <c r="I286" s="103">
        <f>SUM(I282:I285)</f>
        <v>8.65</v>
      </c>
      <c r="J286" s="97"/>
      <c r="K286" s="95"/>
    </row>
    <row r="287" spans="1:11" x14ac:dyDescent="0.25">
      <c r="A287" s="95"/>
      <c r="B287" s="95"/>
      <c r="C287" s="95"/>
      <c r="D287" s="95"/>
      <c r="E287" s="95"/>
      <c r="F287" s="95"/>
      <c r="G287" s="95"/>
      <c r="H287" s="95"/>
      <c r="I287" s="95"/>
      <c r="J287" s="95"/>
      <c r="K287" s="95"/>
    </row>
    <row r="288" spans="1:11" x14ac:dyDescent="0.25">
      <c r="A288" s="95"/>
      <c r="B288" s="95"/>
      <c r="C288" s="95"/>
      <c r="D288" s="95"/>
      <c r="E288" s="95"/>
      <c r="F288" s="95"/>
      <c r="G288" s="95"/>
      <c r="H288" s="95"/>
      <c r="I288" s="95"/>
      <c r="J288" s="95"/>
      <c r="K288" s="95"/>
    </row>
    <row r="289" spans="1:11" x14ac:dyDescent="0.25">
      <c r="A289" s="95"/>
      <c r="B289" s="96" t="s">
        <v>240</v>
      </c>
      <c r="C289" s="97"/>
      <c r="D289" s="97"/>
      <c r="E289" s="98"/>
      <c r="F289" s="95"/>
      <c r="G289" s="96" t="s">
        <v>245</v>
      </c>
      <c r="H289" s="97"/>
      <c r="I289" s="97"/>
      <c r="J289" s="98"/>
      <c r="K289" s="95"/>
    </row>
    <row r="290" spans="1:11" ht="26.25" x14ac:dyDescent="0.25">
      <c r="A290" s="95"/>
      <c r="B290" s="99" t="s">
        <v>151</v>
      </c>
      <c r="C290" s="100"/>
      <c r="D290" s="96" t="s">
        <v>284</v>
      </c>
      <c r="E290" s="96" t="s">
        <v>153</v>
      </c>
      <c r="F290" s="95"/>
      <c r="G290" s="99" t="s">
        <v>151</v>
      </c>
      <c r="H290" s="100"/>
      <c r="I290" s="96" t="s">
        <v>284</v>
      </c>
      <c r="J290" s="96" t="s">
        <v>153</v>
      </c>
      <c r="K290" s="95"/>
    </row>
    <row r="291" spans="1:11" x14ac:dyDescent="0.25">
      <c r="A291" s="95"/>
      <c r="B291" s="101">
        <v>1</v>
      </c>
      <c r="C291" s="42" t="s">
        <v>202</v>
      </c>
      <c r="D291" s="42">
        <f>VLOOKUP(C291,meat,2,FALSE)/100*E291</f>
        <v>8.25</v>
      </c>
      <c r="E291" s="42">
        <v>3</v>
      </c>
      <c r="F291" s="95"/>
      <c r="G291" s="101">
        <v>1</v>
      </c>
      <c r="H291" s="42" t="s">
        <v>202</v>
      </c>
      <c r="I291" s="42">
        <f>VLOOKUP(H291,meat,2,FALSE)/100*J291</f>
        <v>8.25</v>
      </c>
      <c r="J291" s="42">
        <v>3</v>
      </c>
      <c r="K291" s="95"/>
    </row>
    <row r="292" spans="1:11" x14ac:dyDescent="0.25">
      <c r="A292" s="95"/>
      <c r="B292" s="101">
        <v>2</v>
      </c>
      <c r="C292" s="42" t="s">
        <v>211</v>
      </c>
      <c r="D292" s="42">
        <f>VLOOKUP(C292,meat,2,FALSE)/100*E292</f>
        <v>3.3</v>
      </c>
      <c r="E292" s="42">
        <v>2</v>
      </c>
      <c r="F292" s="95"/>
      <c r="G292" s="101">
        <v>2</v>
      </c>
      <c r="H292" s="42" t="s">
        <v>214</v>
      </c>
      <c r="I292" s="42">
        <f>VLOOKUP(H292,meat,2,FALSE)/100*J292</f>
        <v>0.42</v>
      </c>
      <c r="J292" s="42">
        <v>1</v>
      </c>
      <c r="K292" s="95"/>
    </row>
    <row r="293" spans="1:11" x14ac:dyDescent="0.25">
      <c r="A293" s="95"/>
      <c r="B293" s="101">
        <v>3</v>
      </c>
      <c r="C293" s="42" t="s">
        <v>288</v>
      </c>
      <c r="D293" s="42">
        <f>VLOOKUP(C293,meat,2,FALSE)/100*E293</f>
        <v>0</v>
      </c>
      <c r="E293" s="42">
        <v>0</v>
      </c>
      <c r="F293" s="95"/>
      <c r="G293" s="101">
        <v>3</v>
      </c>
      <c r="H293" s="42" t="s">
        <v>288</v>
      </c>
      <c r="I293" s="42">
        <f>VLOOKUP(H293,meat,2,FALSE)/100*J293</f>
        <v>0</v>
      </c>
      <c r="J293" s="42">
        <v>0</v>
      </c>
      <c r="K293" s="95"/>
    </row>
    <row r="294" spans="1:11" x14ac:dyDescent="0.25">
      <c r="A294" s="95"/>
      <c r="B294" s="101">
        <v>4</v>
      </c>
      <c r="C294" s="42" t="s">
        <v>288</v>
      </c>
      <c r="D294" s="42">
        <f>VLOOKUP(C294,meat,2,FALSE)/100*E294</f>
        <v>0</v>
      </c>
      <c r="E294" s="42">
        <v>0</v>
      </c>
      <c r="F294" s="95"/>
      <c r="G294" s="101">
        <v>4</v>
      </c>
      <c r="H294" s="42" t="s">
        <v>288</v>
      </c>
      <c r="I294" s="42">
        <f>VLOOKUP(H294,meat,2,FALSE)/100*J294</f>
        <v>0</v>
      </c>
      <c r="J294" s="42">
        <v>0</v>
      </c>
      <c r="K294" s="95"/>
    </row>
    <row r="295" spans="1:11" x14ac:dyDescent="0.25">
      <c r="A295" s="95"/>
      <c r="B295" s="97"/>
      <c r="C295" s="102" t="s">
        <v>152</v>
      </c>
      <c r="D295" s="103">
        <f>SUM(D291:D294)</f>
        <v>11.55</v>
      </c>
      <c r="E295" s="97"/>
      <c r="F295" s="95"/>
      <c r="G295" s="97"/>
      <c r="H295" s="102" t="s">
        <v>152</v>
      </c>
      <c r="I295" s="103">
        <f>SUM(I291:I294)</f>
        <v>8.67</v>
      </c>
      <c r="J295" s="97"/>
      <c r="K295" s="95"/>
    </row>
    <row r="296" spans="1:11" x14ac:dyDescent="0.25">
      <c r="A296" s="95"/>
      <c r="B296" s="95"/>
      <c r="C296" s="95"/>
      <c r="D296" s="95"/>
      <c r="E296" s="95"/>
      <c r="F296" s="95"/>
      <c r="G296" s="95"/>
      <c r="H296" s="95"/>
      <c r="I296" s="95"/>
      <c r="J296" s="95"/>
      <c r="K296" s="95"/>
    </row>
    <row r="297" spans="1:11" x14ac:dyDescent="0.25">
      <c r="A297" s="95"/>
      <c r="B297" s="95"/>
      <c r="C297" s="95"/>
      <c r="D297" s="95"/>
      <c r="E297" s="95"/>
      <c r="F297" s="95"/>
      <c r="G297" s="95"/>
      <c r="H297" s="95"/>
      <c r="I297" s="95"/>
      <c r="J297" s="95"/>
      <c r="K297" s="95"/>
    </row>
    <row r="298" spans="1:11" x14ac:dyDescent="0.25">
      <c r="A298" s="95"/>
      <c r="B298" s="96" t="s">
        <v>241</v>
      </c>
      <c r="C298" s="97"/>
      <c r="D298" s="97"/>
      <c r="E298" s="98"/>
      <c r="F298" s="95"/>
      <c r="G298" s="95"/>
      <c r="H298" s="95"/>
      <c r="I298" s="95"/>
      <c r="J298" s="95"/>
      <c r="K298" s="95"/>
    </row>
    <row r="299" spans="1:11" ht="26.25" x14ac:dyDescent="0.25">
      <c r="A299" s="95"/>
      <c r="B299" s="99" t="s">
        <v>151</v>
      </c>
      <c r="C299" s="100"/>
      <c r="D299" s="96" t="s">
        <v>284</v>
      </c>
      <c r="E299" s="96" t="s">
        <v>153</v>
      </c>
      <c r="F299" s="95"/>
      <c r="G299" s="95"/>
      <c r="H299" s="95"/>
      <c r="I299" s="95"/>
      <c r="J299" s="95"/>
      <c r="K299" s="95"/>
    </row>
    <row r="300" spans="1:11" x14ac:dyDescent="0.25">
      <c r="A300" s="95"/>
      <c r="B300" s="101">
        <v>1</v>
      </c>
      <c r="C300" s="42" t="s">
        <v>202</v>
      </c>
      <c r="D300" s="42">
        <f>VLOOKUP(C300,meat,2,FALSE)/100*E300</f>
        <v>8.25</v>
      </c>
      <c r="E300" s="42">
        <v>3</v>
      </c>
      <c r="F300" s="95"/>
      <c r="G300" s="95"/>
      <c r="H300" s="95"/>
      <c r="I300" s="95"/>
      <c r="J300" s="95"/>
      <c r="K300" s="95"/>
    </row>
    <row r="301" spans="1:11" x14ac:dyDescent="0.25">
      <c r="A301" s="95"/>
      <c r="B301" s="101">
        <v>2</v>
      </c>
      <c r="C301" s="42" t="s">
        <v>200</v>
      </c>
      <c r="D301" s="42">
        <f>VLOOKUP(C301,meat,2,FALSE)/100*E301</f>
        <v>4</v>
      </c>
      <c r="E301" s="42">
        <v>2</v>
      </c>
      <c r="F301" s="95"/>
      <c r="G301" s="95"/>
      <c r="H301" s="95"/>
      <c r="I301" s="95"/>
      <c r="J301" s="95"/>
      <c r="K301" s="95"/>
    </row>
    <row r="302" spans="1:11" x14ac:dyDescent="0.25">
      <c r="A302" s="95"/>
      <c r="B302" s="101">
        <v>3</v>
      </c>
      <c r="C302" s="42" t="s">
        <v>288</v>
      </c>
      <c r="D302" s="42">
        <f>VLOOKUP(C302,meat,2,FALSE)/100*E302</f>
        <v>0</v>
      </c>
      <c r="E302" s="42">
        <v>0</v>
      </c>
      <c r="F302" s="95"/>
      <c r="G302" s="95"/>
      <c r="H302" s="95"/>
      <c r="I302" s="95"/>
      <c r="J302" s="95"/>
      <c r="K302" s="95"/>
    </row>
    <row r="303" spans="1:11" x14ac:dyDescent="0.25">
      <c r="A303" s="95"/>
      <c r="B303" s="101">
        <v>4</v>
      </c>
      <c r="C303" s="42" t="s">
        <v>288</v>
      </c>
      <c r="D303" s="42">
        <f>VLOOKUP(C303,meat,2,FALSE)/100*E303</f>
        <v>0</v>
      </c>
      <c r="E303" s="42">
        <v>0</v>
      </c>
      <c r="F303" s="95"/>
      <c r="G303" s="95"/>
      <c r="H303" s="95"/>
      <c r="I303" s="95"/>
      <c r="J303" s="95"/>
      <c r="K303" s="95"/>
    </row>
    <row r="304" spans="1:11" x14ac:dyDescent="0.25">
      <c r="A304" s="95"/>
      <c r="B304" s="97"/>
      <c r="C304" s="102" t="s">
        <v>152</v>
      </c>
      <c r="D304" s="103">
        <f>SUM(D300:D303)</f>
        <v>12.25</v>
      </c>
      <c r="E304" s="97"/>
      <c r="F304" s="95"/>
      <c r="G304" s="95"/>
      <c r="H304" s="95"/>
      <c r="I304" s="95"/>
      <c r="J304" s="95"/>
      <c r="K304" s="95"/>
    </row>
    <row r="305" spans="1:11" x14ac:dyDescent="0.25">
      <c r="A305" s="95"/>
      <c r="B305" s="95"/>
      <c r="C305" s="95"/>
      <c r="D305" s="95"/>
      <c r="E305" s="95"/>
      <c r="F305" s="95"/>
      <c r="G305" s="104" t="s">
        <v>286</v>
      </c>
      <c r="H305" s="105"/>
      <c r="I305" s="106">
        <f>SUM(D277,D286,D295,D304,I277,I286,I295)</f>
        <v>73.930000000000007</v>
      </c>
      <c r="J305" s="95"/>
      <c r="K305" s="95"/>
    </row>
    <row r="306" spans="1:11" x14ac:dyDescent="0.25">
      <c r="A306" s="95"/>
      <c r="B306" s="95"/>
      <c r="C306" s="95"/>
      <c r="D306" s="95"/>
      <c r="E306" s="95"/>
      <c r="F306" s="95"/>
      <c r="G306" s="95"/>
      <c r="H306" s="95"/>
      <c r="I306" s="95"/>
      <c r="J306" s="95"/>
      <c r="K306" s="95"/>
    </row>
    <row r="307" spans="1:11" x14ac:dyDescent="0.25">
      <c r="A307" s="95"/>
      <c r="B307" s="95"/>
      <c r="C307" s="95"/>
      <c r="D307" s="95"/>
      <c r="E307" s="95"/>
      <c r="F307" s="95"/>
      <c r="G307" s="95"/>
      <c r="H307" s="95"/>
      <c r="I307" s="95"/>
      <c r="J307" s="95"/>
      <c r="K307" s="95"/>
    </row>
    <row r="308" spans="1:11" x14ac:dyDescent="0.25">
      <c r="A308" s="95"/>
      <c r="B308" s="95"/>
      <c r="C308" s="95"/>
      <c r="D308" s="95"/>
      <c r="E308" s="95"/>
      <c r="F308" s="95"/>
      <c r="G308" s="95"/>
      <c r="H308" s="95"/>
      <c r="I308" s="95"/>
      <c r="J308" s="95"/>
      <c r="K308" s="95"/>
    </row>
    <row r="309" spans="1:11" x14ac:dyDescent="0.25">
      <c r="A309" s="95"/>
      <c r="B309" s="95"/>
      <c r="C309" s="95"/>
      <c r="D309" s="95"/>
      <c r="E309" s="95"/>
      <c r="F309" s="95"/>
      <c r="G309" s="95"/>
      <c r="H309" s="95"/>
      <c r="I309" s="95"/>
      <c r="J309" s="95"/>
      <c r="K309" s="95"/>
    </row>
    <row r="310" spans="1:11" x14ac:dyDescent="0.25">
      <c r="A310" s="95"/>
      <c r="B310" s="95"/>
      <c r="C310" s="95"/>
      <c r="D310" s="95"/>
      <c r="E310" s="95"/>
      <c r="F310" s="95"/>
      <c r="G310" s="95"/>
      <c r="H310" s="95"/>
      <c r="I310" s="95"/>
      <c r="J310" s="95"/>
      <c r="K310" s="95"/>
    </row>
    <row r="311" spans="1:11" x14ac:dyDescent="0.25">
      <c r="A311" s="95"/>
      <c r="B311" s="95"/>
      <c r="C311" s="95"/>
      <c r="D311" s="95"/>
      <c r="E311" s="95"/>
      <c r="F311" s="95"/>
      <c r="G311" s="95"/>
      <c r="H311" s="95"/>
      <c r="I311" s="95"/>
      <c r="J311" s="95"/>
      <c r="K311" s="95"/>
    </row>
    <row r="312" spans="1:11" x14ac:dyDescent="0.25">
      <c r="A312" s="95"/>
      <c r="B312" s="95"/>
      <c r="C312" s="95"/>
      <c r="D312" s="95"/>
      <c r="E312" s="95"/>
      <c r="F312" s="95"/>
      <c r="G312" s="95"/>
      <c r="H312" s="95"/>
      <c r="I312" s="95"/>
      <c r="J312" s="95"/>
      <c r="K312" s="95"/>
    </row>
    <row r="313" spans="1:11" x14ac:dyDescent="0.25">
      <c r="A313" s="95"/>
      <c r="B313" s="96" t="s">
        <v>238</v>
      </c>
      <c r="C313" s="97"/>
      <c r="D313" s="97"/>
      <c r="E313" s="98"/>
      <c r="F313" s="95"/>
      <c r="G313" s="96" t="s">
        <v>242</v>
      </c>
      <c r="H313" s="97"/>
      <c r="I313" s="97"/>
      <c r="J313" s="98"/>
      <c r="K313" s="95"/>
    </row>
    <row r="314" spans="1:11" ht="26.25" x14ac:dyDescent="0.25">
      <c r="A314" s="95"/>
      <c r="B314" s="99" t="s">
        <v>151</v>
      </c>
      <c r="C314" s="100"/>
      <c r="D314" s="96" t="s">
        <v>284</v>
      </c>
      <c r="E314" s="96" t="s">
        <v>153</v>
      </c>
      <c r="F314" s="95"/>
      <c r="G314" s="99" t="s">
        <v>151</v>
      </c>
      <c r="H314" s="100"/>
      <c r="I314" s="96" t="s">
        <v>284</v>
      </c>
      <c r="J314" s="96" t="s">
        <v>153</v>
      </c>
      <c r="K314" s="95"/>
    </row>
    <row r="315" spans="1:11" x14ac:dyDescent="0.25">
      <c r="A315" s="95"/>
      <c r="B315" s="101">
        <v>1</v>
      </c>
      <c r="C315" s="42" t="s">
        <v>202</v>
      </c>
      <c r="D315" s="42">
        <f>VLOOKUP(C315,meat,2,FALSE)/100*E315</f>
        <v>5.5</v>
      </c>
      <c r="E315" s="42">
        <v>2</v>
      </c>
      <c r="F315" s="95"/>
      <c r="G315" s="101">
        <v>1</v>
      </c>
      <c r="H315" s="42" t="s">
        <v>203</v>
      </c>
      <c r="I315" s="42">
        <f>VLOOKUP(H315,meat,2,FALSE)/100*J315</f>
        <v>11.94</v>
      </c>
      <c r="J315" s="42">
        <v>3</v>
      </c>
      <c r="K315" s="95"/>
    </row>
    <row r="316" spans="1:11" x14ac:dyDescent="0.25">
      <c r="A316" s="95"/>
      <c r="B316" s="101">
        <v>2</v>
      </c>
      <c r="C316" s="42" t="s">
        <v>215</v>
      </c>
      <c r="D316" s="42">
        <f>VLOOKUP(C316,meat,2,FALSE)/100*E316</f>
        <v>5.36</v>
      </c>
      <c r="E316" s="42">
        <v>2</v>
      </c>
      <c r="F316" s="95"/>
      <c r="G316" s="101">
        <v>2</v>
      </c>
      <c r="H316" s="42" t="s">
        <v>205</v>
      </c>
      <c r="I316" s="42">
        <f>VLOOKUP(H316,meat,2,FALSE)/100*J316</f>
        <v>4</v>
      </c>
      <c r="J316" s="42">
        <v>1</v>
      </c>
      <c r="K316" s="95"/>
    </row>
    <row r="317" spans="1:11" x14ac:dyDescent="0.25">
      <c r="A317" s="95"/>
      <c r="B317" s="101">
        <v>3</v>
      </c>
      <c r="C317" s="42" t="s">
        <v>288</v>
      </c>
      <c r="D317" s="42">
        <f>VLOOKUP(C317,meat,2,FALSE)/100*E317</f>
        <v>0</v>
      </c>
      <c r="E317" s="42">
        <v>0</v>
      </c>
      <c r="F317" s="95"/>
      <c r="G317" s="101">
        <v>3</v>
      </c>
      <c r="H317" s="42" t="s">
        <v>288</v>
      </c>
      <c r="I317" s="42">
        <f>VLOOKUP(H317,meat,2,FALSE)/100*J317</f>
        <v>0</v>
      </c>
      <c r="J317" s="42">
        <v>0</v>
      </c>
      <c r="K317" s="95"/>
    </row>
    <row r="318" spans="1:11" x14ac:dyDescent="0.25">
      <c r="A318" s="95"/>
      <c r="B318" s="101">
        <v>4</v>
      </c>
      <c r="C318" s="42" t="s">
        <v>288</v>
      </c>
      <c r="D318" s="42">
        <f>VLOOKUP(C318,meat,2,FALSE)/100*E318</f>
        <v>0</v>
      </c>
      <c r="E318" s="42">
        <v>0</v>
      </c>
      <c r="F318" s="95"/>
      <c r="G318" s="101">
        <v>4</v>
      </c>
      <c r="H318" s="42" t="s">
        <v>288</v>
      </c>
      <c r="I318" s="42">
        <f>VLOOKUP(H318,meat,2,FALSE)/100*J318</f>
        <v>0</v>
      </c>
      <c r="J318" s="42">
        <v>0</v>
      </c>
      <c r="K318" s="95"/>
    </row>
    <row r="319" spans="1:11" x14ac:dyDescent="0.25">
      <c r="A319" s="95"/>
      <c r="B319" s="97"/>
      <c r="C319" s="102" t="s">
        <v>152</v>
      </c>
      <c r="D319" s="103">
        <f>SUM(D315:D318)</f>
        <v>10.86</v>
      </c>
      <c r="E319" s="97"/>
      <c r="F319" s="95"/>
      <c r="G319" s="97"/>
      <c r="H319" s="102" t="s">
        <v>152</v>
      </c>
      <c r="I319" s="103">
        <f>SUM(I315:I318)</f>
        <v>15.94</v>
      </c>
      <c r="J319" s="97"/>
      <c r="K319" s="95"/>
    </row>
    <row r="320" spans="1:11" x14ac:dyDescent="0.25">
      <c r="A320" s="95"/>
      <c r="B320" s="95"/>
      <c r="C320" s="95"/>
      <c r="D320" s="95"/>
      <c r="E320" s="95"/>
      <c r="F320" s="95"/>
      <c r="G320" s="95"/>
      <c r="H320" s="95"/>
      <c r="I320" s="95"/>
      <c r="J320" s="95"/>
      <c r="K320" s="95"/>
    </row>
    <row r="321" spans="1:11" x14ac:dyDescent="0.25">
      <c r="A321" s="95"/>
      <c r="B321" s="95"/>
      <c r="C321" s="95"/>
      <c r="D321" s="95"/>
      <c r="E321" s="95"/>
      <c r="F321" s="95"/>
      <c r="G321" s="95"/>
      <c r="H321" s="95"/>
      <c r="I321" s="95"/>
      <c r="J321" s="95"/>
      <c r="K321" s="95"/>
    </row>
    <row r="322" spans="1:11" x14ac:dyDescent="0.25">
      <c r="A322" s="95"/>
      <c r="B322" s="96" t="s">
        <v>239</v>
      </c>
      <c r="C322" s="97"/>
      <c r="D322" s="97"/>
      <c r="E322" s="98"/>
      <c r="F322" s="95"/>
      <c r="G322" s="96" t="s">
        <v>244</v>
      </c>
      <c r="H322" s="97"/>
      <c r="I322" s="97"/>
      <c r="J322" s="98"/>
      <c r="K322" s="95"/>
    </row>
    <row r="323" spans="1:11" ht="26.25" x14ac:dyDescent="0.25">
      <c r="A323" s="95"/>
      <c r="B323" s="99" t="s">
        <v>151</v>
      </c>
      <c r="C323" s="100"/>
      <c r="D323" s="96" t="s">
        <v>284</v>
      </c>
      <c r="E323" s="96" t="s">
        <v>153</v>
      </c>
      <c r="F323" s="95"/>
      <c r="G323" s="99" t="s">
        <v>151</v>
      </c>
      <c r="H323" s="100"/>
      <c r="I323" s="96" t="s">
        <v>284</v>
      </c>
      <c r="J323" s="96" t="s">
        <v>153</v>
      </c>
      <c r="K323" s="95"/>
    </row>
    <row r="324" spans="1:11" x14ac:dyDescent="0.25">
      <c r="A324" s="95"/>
      <c r="B324" s="101">
        <v>1</v>
      </c>
      <c r="C324" s="42" t="s">
        <v>202</v>
      </c>
      <c r="D324" s="42">
        <f>VLOOKUP(C324,meat,2,FALSE)/100*E324</f>
        <v>8.25</v>
      </c>
      <c r="E324" s="42">
        <v>3</v>
      </c>
      <c r="F324" s="95"/>
      <c r="G324" s="101">
        <v>1</v>
      </c>
      <c r="H324" s="42" t="s">
        <v>203</v>
      </c>
      <c r="I324" s="42">
        <f>VLOOKUP(H324,meat,2,FALSE)/100*J324</f>
        <v>11.94</v>
      </c>
      <c r="J324" s="42">
        <v>3</v>
      </c>
      <c r="K324" s="95"/>
    </row>
    <row r="325" spans="1:11" x14ac:dyDescent="0.25">
      <c r="A325" s="95"/>
      <c r="B325" s="101">
        <v>2</v>
      </c>
      <c r="C325" s="42" t="s">
        <v>216</v>
      </c>
      <c r="D325" s="42">
        <f>VLOOKUP(C325,meat,2,FALSE)/100*E325</f>
        <v>9.02</v>
      </c>
      <c r="E325" s="42">
        <v>2</v>
      </c>
      <c r="F325" s="95"/>
      <c r="G325" s="101">
        <v>2</v>
      </c>
      <c r="H325" s="42" t="s">
        <v>206</v>
      </c>
      <c r="I325" s="42">
        <f>VLOOKUP(H325,meat,2,FALSE)/100*J325</f>
        <v>3.4</v>
      </c>
      <c r="J325" s="42">
        <v>1</v>
      </c>
      <c r="K325" s="95"/>
    </row>
    <row r="326" spans="1:11" x14ac:dyDescent="0.25">
      <c r="A326" s="95"/>
      <c r="B326" s="101">
        <v>3</v>
      </c>
      <c r="C326" s="42" t="s">
        <v>288</v>
      </c>
      <c r="D326" s="42">
        <f>VLOOKUP(C326,meat,2,FALSE)/100*E326</f>
        <v>0</v>
      </c>
      <c r="E326" s="42">
        <v>0</v>
      </c>
      <c r="F326" s="95"/>
      <c r="G326" s="101">
        <v>3</v>
      </c>
      <c r="H326" s="42" t="s">
        <v>288</v>
      </c>
      <c r="I326" s="42">
        <f>VLOOKUP(H326,meat,2,FALSE)/100*J326</f>
        <v>0</v>
      </c>
      <c r="J326" s="42">
        <v>0</v>
      </c>
      <c r="K326" s="95"/>
    </row>
    <row r="327" spans="1:11" x14ac:dyDescent="0.25">
      <c r="A327" s="95"/>
      <c r="B327" s="101">
        <v>4</v>
      </c>
      <c r="C327" s="42" t="s">
        <v>288</v>
      </c>
      <c r="D327" s="42">
        <f>VLOOKUP(C327,meat,2,FALSE)/100*E327</f>
        <v>0</v>
      </c>
      <c r="E327" s="42">
        <v>0</v>
      </c>
      <c r="F327" s="95"/>
      <c r="G327" s="101">
        <v>4</v>
      </c>
      <c r="H327" s="42" t="s">
        <v>288</v>
      </c>
      <c r="I327" s="42">
        <f>VLOOKUP(H327,meat,2,FALSE)/100*J327</f>
        <v>0</v>
      </c>
      <c r="J327" s="42">
        <v>0</v>
      </c>
      <c r="K327" s="95"/>
    </row>
    <row r="328" spans="1:11" x14ac:dyDescent="0.25">
      <c r="A328" s="95"/>
      <c r="B328" s="97"/>
      <c r="C328" s="102" t="s">
        <v>152</v>
      </c>
      <c r="D328" s="103">
        <f>SUM(D324:D327)</f>
        <v>17.27</v>
      </c>
      <c r="E328" s="97"/>
      <c r="F328" s="95"/>
      <c r="G328" s="97"/>
      <c r="H328" s="102" t="s">
        <v>152</v>
      </c>
      <c r="I328" s="103">
        <f>SUM(I324:I327)</f>
        <v>15.34</v>
      </c>
      <c r="J328" s="97"/>
      <c r="K328" s="95"/>
    </row>
    <row r="329" spans="1:11" x14ac:dyDescent="0.25">
      <c r="A329" s="95"/>
      <c r="B329" s="95"/>
      <c r="C329" s="95"/>
      <c r="D329" s="95"/>
      <c r="E329" s="95"/>
      <c r="F329" s="95"/>
      <c r="G329" s="95"/>
      <c r="H329" s="95"/>
      <c r="I329" s="95"/>
      <c r="J329" s="95"/>
      <c r="K329" s="95"/>
    </row>
    <row r="330" spans="1:11" x14ac:dyDescent="0.25">
      <c r="A330" s="95"/>
      <c r="B330" s="95"/>
      <c r="C330" s="95"/>
      <c r="D330" s="95"/>
      <c r="E330" s="95"/>
      <c r="F330" s="95"/>
      <c r="G330" s="95"/>
      <c r="H330" s="95"/>
      <c r="I330" s="95"/>
      <c r="J330" s="95"/>
      <c r="K330" s="95"/>
    </row>
    <row r="331" spans="1:11" x14ac:dyDescent="0.25">
      <c r="A331" s="95"/>
      <c r="B331" s="96" t="s">
        <v>240</v>
      </c>
      <c r="C331" s="97"/>
      <c r="D331" s="97"/>
      <c r="E331" s="98"/>
      <c r="F331" s="95"/>
      <c r="G331" s="96" t="s">
        <v>245</v>
      </c>
      <c r="H331" s="97"/>
      <c r="I331" s="97"/>
      <c r="J331" s="98"/>
      <c r="K331" s="95"/>
    </row>
    <row r="332" spans="1:11" ht="26.25" x14ac:dyDescent="0.25">
      <c r="A332" s="95"/>
      <c r="B332" s="99" t="s">
        <v>151</v>
      </c>
      <c r="C332" s="100"/>
      <c r="D332" s="96" t="s">
        <v>284</v>
      </c>
      <c r="E332" s="96" t="s">
        <v>153</v>
      </c>
      <c r="F332" s="95"/>
      <c r="G332" s="99" t="s">
        <v>151</v>
      </c>
      <c r="H332" s="100"/>
      <c r="I332" s="96" t="s">
        <v>284</v>
      </c>
      <c r="J332" s="96" t="s">
        <v>153</v>
      </c>
      <c r="K332" s="95"/>
    </row>
    <row r="333" spans="1:11" x14ac:dyDescent="0.25">
      <c r="A333" s="95"/>
      <c r="B333" s="101">
        <v>1</v>
      </c>
      <c r="C333" s="42" t="s">
        <v>202</v>
      </c>
      <c r="D333" s="42">
        <f>VLOOKUP(C333,meat,2,FALSE)/100*E333</f>
        <v>8.25</v>
      </c>
      <c r="E333" s="42">
        <v>3</v>
      </c>
      <c r="F333" s="95"/>
      <c r="G333" s="101">
        <v>1</v>
      </c>
      <c r="H333" s="42" t="s">
        <v>203</v>
      </c>
      <c r="I333" s="42">
        <f>VLOOKUP(H333,meat,2,FALSE)/100*J333</f>
        <v>11.94</v>
      </c>
      <c r="J333" s="42">
        <v>3</v>
      </c>
      <c r="K333" s="95"/>
    </row>
    <row r="334" spans="1:11" x14ac:dyDescent="0.25">
      <c r="A334" s="95"/>
      <c r="B334" s="101">
        <v>2</v>
      </c>
      <c r="C334" s="42" t="s">
        <v>217</v>
      </c>
      <c r="D334" s="42">
        <f>VLOOKUP(C334,meat,2,FALSE)/100*E334</f>
        <v>12.600000000000001</v>
      </c>
      <c r="E334" s="42">
        <v>3</v>
      </c>
      <c r="F334" s="95"/>
      <c r="G334" s="101">
        <v>2</v>
      </c>
      <c r="H334" s="42" t="s">
        <v>207</v>
      </c>
      <c r="I334" s="42">
        <f>VLOOKUP(H334,meat,2,FALSE)/100*J334</f>
        <v>4.8</v>
      </c>
      <c r="J334" s="42">
        <v>2</v>
      </c>
      <c r="K334" s="95"/>
    </row>
    <row r="335" spans="1:11" x14ac:dyDescent="0.25">
      <c r="A335" s="95"/>
      <c r="B335" s="101">
        <v>3</v>
      </c>
      <c r="C335" s="42" t="s">
        <v>288</v>
      </c>
      <c r="D335" s="42">
        <f>VLOOKUP(C335,meat,2,FALSE)/100*E335</f>
        <v>0</v>
      </c>
      <c r="E335" s="42">
        <v>0</v>
      </c>
      <c r="F335" s="95"/>
      <c r="G335" s="101">
        <v>3</v>
      </c>
      <c r="H335" s="42" t="s">
        <v>288</v>
      </c>
      <c r="I335" s="42">
        <f>VLOOKUP(H335,meat,2,FALSE)/100*J335</f>
        <v>0</v>
      </c>
      <c r="J335" s="42">
        <v>0</v>
      </c>
      <c r="K335" s="95"/>
    </row>
    <row r="336" spans="1:11" x14ac:dyDescent="0.25">
      <c r="A336" s="95"/>
      <c r="B336" s="101">
        <v>4</v>
      </c>
      <c r="C336" s="42" t="s">
        <v>288</v>
      </c>
      <c r="D336" s="42">
        <f>VLOOKUP(C336,meat,2,FALSE)/100*E336</f>
        <v>0</v>
      </c>
      <c r="E336" s="42">
        <v>0</v>
      </c>
      <c r="F336" s="95"/>
      <c r="G336" s="101">
        <v>4</v>
      </c>
      <c r="H336" s="42" t="s">
        <v>288</v>
      </c>
      <c r="I336" s="42">
        <f>VLOOKUP(H336,meat,2,FALSE)/100*J336</f>
        <v>0</v>
      </c>
      <c r="J336" s="42">
        <v>0</v>
      </c>
      <c r="K336" s="95"/>
    </row>
    <row r="337" spans="1:11" x14ac:dyDescent="0.25">
      <c r="A337" s="95"/>
      <c r="B337" s="97"/>
      <c r="C337" s="102" t="s">
        <v>152</v>
      </c>
      <c r="D337" s="103">
        <f>SUM(D333:D336)</f>
        <v>20.85</v>
      </c>
      <c r="E337" s="97"/>
      <c r="F337" s="95"/>
      <c r="G337" s="97"/>
      <c r="H337" s="102" t="s">
        <v>152</v>
      </c>
      <c r="I337" s="103">
        <f>SUM(I333:I336)</f>
        <v>16.739999999999998</v>
      </c>
      <c r="J337" s="97"/>
      <c r="K337" s="95"/>
    </row>
    <row r="338" spans="1:11" x14ac:dyDescent="0.25">
      <c r="A338" s="95"/>
      <c r="B338" s="95"/>
      <c r="C338" s="95"/>
      <c r="D338" s="95"/>
      <c r="E338" s="95"/>
      <c r="F338" s="95"/>
      <c r="G338" s="95"/>
      <c r="H338" s="95"/>
      <c r="I338" s="95"/>
      <c r="J338" s="95"/>
      <c r="K338" s="95"/>
    </row>
    <row r="339" spans="1:11" x14ac:dyDescent="0.25">
      <c r="A339" s="95"/>
      <c r="B339" s="95"/>
      <c r="C339" s="95"/>
      <c r="D339" s="95"/>
      <c r="E339" s="95"/>
      <c r="F339" s="95"/>
      <c r="G339" s="95"/>
      <c r="H339" s="95"/>
      <c r="I339" s="95"/>
      <c r="J339" s="95"/>
      <c r="K339" s="95"/>
    </row>
    <row r="340" spans="1:11" x14ac:dyDescent="0.25">
      <c r="A340" s="95"/>
      <c r="B340" s="96" t="s">
        <v>241</v>
      </c>
      <c r="C340" s="97"/>
      <c r="D340" s="97"/>
      <c r="E340" s="98"/>
      <c r="F340" s="95"/>
      <c r="G340" s="95"/>
      <c r="H340" s="95"/>
      <c r="I340" s="95"/>
      <c r="J340" s="95"/>
      <c r="K340" s="95"/>
    </row>
    <row r="341" spans="1:11" ht="26.25" x14ac:dyDescent="0.25">
      <c r="A341" s="95"/>
      <c r="B341" s="99" t="s">
        <v>151</v>
      </c>
      <c r="C341" s="100"/>
      <c r="D341" s="96" t="s">
        <v>284</v>
      </c>
      <c r="E341" s="96" t="s">
        <v>153</v>
      </c>
      <c r="F341" s="95"/>
      <c r="G341" s="95"/>
      <c r="H341" s="95"/>
      <c r="I341" s="95"/>
      <c r="J341" s="95"/>
      <c r="K341" s="95"/>
    </row>
    <row r="342" spans="1:11" x14ac:dyDescent="0.25">
      <c r="A342" s="95"/>
      <c r="B342" s="101">
        <v>1</v>
      </c>
      <c r="C342" s="42" t="s">
        <v>203</v>
      </c>
      <c r="D342" s="42">
        <f>VLOOKUP(C342,meat,2,FALSE)/100*E342</f>
        <v>11.94</v>
      </c>
      <c r="E342" s="42">
        <v>3</v>
      </c>
      <c r="F342" s="95"/>
      <c r="G342" s="95"/>
      <c r="H342" s="95"/>
      <c r="I342" s="95"/>
      <c r="J342" s="95"/>
      <c r="K342" s="95"/>
    </row>
    <row r="343" spans="1:11" x14ac:dyDescent="0.25">
      <c r="A343" s="95"/>
      <c r="B343" s="101">
        <v>2</v>
      </c>
      <c r="C343" s="42" t="s">
        <v>204</v>
      </c>
      <c r="D343" s="42">
        <f>VLOOKUP(C343,meat,2,FALSE)/100*E343</f>
        <v>3.68</v>
      </c>
      <c r="E343" s="42">
        <v>1</v>
      </c>
      <c r="F343" s="95"/>
      <c r="G343" s="95"/>
      <c r="H343" s="95"/>
      <c r="I343" s="95"/>
      <c r="J343" s="95"/>
      <c r="K343" s="95"/>
    </row>
    <row r="344" spans="1:11" x14ac:dyDescent="0.25">
      <c r="A344" s="95"/>
      <c r="B344" s="101">
        <v>3</v>
      </c>
      <c r="C344" s="42" t="s">
        <v>288</v>
      </c>
      <c r="D344" s="42">
        <f>VLOOKUP(C344,meat,2,FALSE)/100*E344</f>
        <v>0</v>
      </c>
      <c r="E344" s="42">
        <v>0</v>
      </c>
      <c r="F344" s="95"/>
      <c r="G344" s="95"/>
      <c r="H344" s="95"/>
      <c r="I344" s="95"/>
      <c r="J344" s="95"/>
      <c r="K344" s="95"/>
    </row>
    <row r="345" spans="1:11" x14ac:dyDescent="0.25">
      <c r="A345" s="95"/>
      <c r="B345" s="101">
        <v>4</v>
      </c>
      <c r="C345" s="42" t="s">
        <v>288</v>
      </c>
      <c r="D345" s="42">
        <f>VLOOKUP(C345,meat,2,FALSE)/100*E345</f>
        <v>0</v>
      </c>
      <c r="E345" s="42">
        <v>0</v>
      </c>
      <c r="F345" s="95"/>
      <c r="G345" s="95"/>
      <c r="H345" s="95"/>
      <c r="I345" s="95"/>
      <c r="J345" s="95"/>
      <c r="K345" s="95"/>
    </row>
    <row r="346" spans="1:11" x14ac:dyDescent="0.25">
      <c r="A346" s="95"/>
      <c r="B346" s="97"/>
      <c r="C346" s="102" t="s">
        <v>152</v>
      </c>
      <c r="D346" s="103">
        <f>SUM(D342:D345)</f>
        <v>15.62</v>
      </c>
      <c r="E346" s="97"/>
      <c r="F346" s="95"/>
      <c r="G346" s="95"/>
      <c r="H346" s="95"/>
      <c r="I346" s="95"/>
      <c r="J346" s="95"/>
      <c r="K346" s="95"/>
    </row>
    <row r="347" spans="1:11" x14ac:dyDescent="0.25">
      <c r="A347" s="95"/>
      <c r="B347" s="95"/>
      <c r="C347" s="95"/>
      <c r="D347" s="95"/>
      <c r="E347" s="95"/>
      <c r="F347" s="95"/>
      <c r="G347" s="95"/>
      <c r="H347" s="95"/>
      <c r="I347" s="95"/>
      <c r="J347" s="95"/>
      <c r="K347" s="95"/>
    </row>
    <row r="348" spans="1:11" x14ac:dyDescent="0.25">
      <c r="A348" s="95"/>
      <c r="B348" s="95"/>
      <c r="C348" s="95"/>
      <c r="D348" s="95"/>
      <c r="E348" s="95"/>
      <c r="F348" s="95"/>
      <c r="G348" s="104" t="s">
        <v>286</v>
      </c>
      <c r="H348" s="105"/>
      <c r="I348" s="106">
        <f>SUM(D319,D328,D337,D346,I319,I328,I337)</f>
        <v>112.62</v>
      </c>
      <c r="J348" s="95"/>
      <c r="K348" s="95"/>
    </row>
    <row r="349" spans="1:11" x14ac:dyDescent="0.25">
      <c r="A349" s="95"/>
      <c r="B349" s="95"/>
      <c r="C349" s="95"/>
      <c r="D349" s="95"/>
      <c r="E349" s="95"/>
      <c r="F349" s="95"/>
      <c r="G349" s="95"/>
      <c r="H349" s="95"/>
      <c r="I349" s="95"/>
      <c r="J349" s="95"/>
      <c r="K349" s="95"/>
    </row>
    <row r="350" spans="1:11" x14ac:dyDescent="0.25">
      <c r="A350" s="95"/>
      <c r="B350" s="95"/>
      <c r="C350" s="95"/>
      <c r="D350" s="95"/>
      <c r="E350" s="95"/>
      <c r="F350" s="95"/>
      <c r="G350" s="95"/>
      <c r="H350" s="95"/>
      <c r="I350" s="95"/>
      <c r="J350" s="95"/>
      <c r="K350" s="95"/>
    </row>
    <row r="351" spans="1:11" x14ac:dyDescent="0.25">
      <c r="A351" s="95"/>
      <c r="B351" s="95"/>
      <c r="C351" s="95"/>
      <c r="D351" s="95"/>
      <c r="E351" s="95"/>
      <c r="F351" s="95"/>
      <c r="G351" s="95"/>
      <c r="H351" s="95"/>
      <c r="I351" s="95"/>
      <c r="J351" s="95"/>
      <c r="K351" s="95"/>
    </row>
    <row r="352" spans="1:11" x14ac:dyDescent="0.25">
      <c r="A352" s="95"/>
      <c r="B352" s="95"/>
      <c r="C352" s="95"/>
      <c r="D352" s="95"/>
      <c r="E352" s="95"/>
      <c r="F352" s="95"/>
      <c r="G352" s="95"/>
      <c r="H352" s="95"/>
      <c r="I352" s="95"/>
      <c r="J352" s="95"/>
      <c r="K352" s="95"/>
    </row>
    <row r="353" spans="1:11" x14ac:dyDescent="0.25">
      <c r="A353" s="95"/>
      <c r="B353" s="95"/>
      <c r="C353" s="95"/>
      <c r="D353" s="95"/>
      <c r="E353" s="95"/>
      <c r="F353" s="95"/>
      <c r="G353" s="95"/>
      <c r="H353" s="95"/>
      <c r="I353" s="95"/>
      <c r="J353" s="95"/>
      <c r="K353" s="95"/>
    </row>
    <row r="354" spans="1:11" x14ac:dyDescent="0.25">
      <c r="A354" s="95"/>
      <c r="B354" s="95"/>
      <c r="C354" s="95"/>
      <c r="D354" s="95"/>
      <c r="E354" s="95"/>
      <c r="F354" s="95"/>
      <c r="G354" s="95"/>
      <c r="H354" s="95"/>
      <c r="I354" s="95"/>
      <c r="J354" s="95"/>
      <c r="K354" s="95"/>
    </row>
    <row r="355" spans="1:11" x14ac:dyDescent="0.25">
      <c r="A355" s="95"/>
      <c r="B355" s="95"/>
      <c r="C355" s="95"/>
      <c r="D355" s="95"/>
      <c r="E355" s="95"/>
      <c r="F355" s="95"/>
      <c r="G355" s="95"/>
      <c r="H355" s="95"/>
      <c r="I355" s="95"/>
      <c r="J355" s="95"/>
      <c r="K355" s="95"/>
    </row>
    <row r="356" spans="1:11" x14ac:dyDescent="0.25">
      <c r="A356" s="95"/>
      <c r="B356" s="95"/>
      <c r="C356" s="95"/>
      <c r="D356" s="95"/>
      <c r="E356" s="95"/>
      <c r="F356" s="95"/>
      <c r="G356" s="95"/>
      <c r="H356" s="95"/>
      <c r="I356" s="95"/>
      <c r="J356" s="95"/>
      <c r="K356" s="95"/>
    </row>
    <row r="357" spans="1:11" x14ac:dyDescent="0.25">
      <c r="A357" s="95"/>
      <c r="B357" s="96" t="s">
        <v>238</v>
      </c>
      <c r="C357" s="97"/>
      <c r="D357" s="97"/>
      <c r="E357" s="98"/>
      <c r="F357" s="95"/>
      <c r="G357" s="96" t="s">
        <v>242</v>
      </c>
      <c r="H357" s="97"/>
      <c r="I357" s="97"/>
      <c r="J357" s="98"/>
      <c r="K357" s="95"/>
    </row>
    <row r="358" spans="1:11" ht="26.25" x14ac:dyDescent="0.25">
      <c r="A358" s="95"/>
      <c r="B358" s="99" t="s">
        <v>151</v>
      </c>
      <c r="C358" s="100"/>
      <c r="D358" s="96" t="s">
        <v>284</v>
      </c>
      <c r="E358" s="96" t="s">
        <v>153</v>
      </c>
      <c r="F358" s="95"/>
      <c r="G358" s="99" t="s">
        <v>151</v>
      </c>
      <c r="H358" s="100"/>
      <c r="I358" s="96" t="s">
        <v>284</v>
      </c>
      <c r="J358" s="96" t="s">
        <v>153</v>
      </c>
      <c r="K358" s="95"/>
    </row>
    <row r="359" spans="1:11" x14ac:dyDescent="0.25">
      <c r="A359" s="95"/>
      <c r="B359" s="101">
        <v>1</v>
      </c>
      <c r="C359" s="42" t="s">
        <v>203</v>
      </c>
      <c r="D359" s="42">
        <f>VLOOKUP(C359,meat,2,FALSE)/100*E359</f>
        <v>7.96</v>
      </c>
      <c r="E359" s="42">
        <v>2</v>
      </c>
      <c r="F359" s="95"/>
      <c r="G359" s="101">
        <v>1</v>
      </c>
      <c r="H359" s="42" t="s">
        <v>203</v>
      </c>
      <c r="I359" s="42">
        <f>VLOOKUP(H359,meat,2,FALSE)/100*J359</f>
        <v>11.94</v>
      </c>
      <c r="J359" s="42">
        <v>3</v>
      </c>
      <c r="K359" s="95"/>
    </row>
    <row r="360" spans="1:11" x14ac:dyDescent="0.25">
      <c r="A360" s="95"/>
      <c r="B360" s="101">
        <v>2</v>
      </c>
      <c r="C360" s="42" t="s">
        <v>208</v>
      </c>
      <c r="D360" s="42">
        <f>VLOOKUP(C360,meat,2,FALSE)/100*E360</f>
        <v>1.4</v>
      </c>
      <c r="E360" s="42">
        <v>1</v>
      </c>
      <c r="F360" s="95"/>
      <c r="G360" s="101">
        <v>2</v>
      </c>
      <c r="H360" s="42" t="s">
        <v>200</v>
      </c>
      <c r="I360" s="42">
        <f>VLOOKUP(H360,meat,2,FALSE)/100*J360</f>
        <v>4</v>
      </c>
      <c r="J360" s="42">
        <v>2</v>
      </c>
      <c r="K360" s="95"/>
    </row>
    <row r="361" spans="1:11" x14ac:dyDescent="0.25">
      <c r="A361" s="95"/>
      <c r="B361" s="101">
        <v>3</v>
      </c>
      <c r="C361" s="42" t="s">
        <v>288</v>
      </c>
      <c r="D361" s="42">
        <f>VLOOKUP(C361,meat,2,FALSE)/100*E361</f>
        <v>0</v>
      </c>
      <c r="E361" s="42">
        <v>0</v>
      </c>
      <c r="F361" s="95"/>
      <c r="G361" s="101">
        <v>3</v>
      </c>
      <c r="H361" s="42" t="s">
        <v>288</v>
      </c>
      <c r="I361" s="42">
        <f>VLOOKUP(H361,meat,2,FALSE)/100*J361</f>
        <v>0</v>
      </c>
      <c r="J361" s="42">
        <v>0</v>
      </c>
      <c r="K361" s="95"/>
    </row>
    <row r="362" spans="1:11" x14ac:dyDescent="0.25">
      <c r="A362" s="95"/>
      <c r="B362" s="101">
        <v>4</v>
      </c>
      <c r="C362" s="42" t="s">
        <v>288</v>
      </c>
      <c r="D362" s="42">
        <f>VLOOKUP(C362,meat,2,FALSE)/100*E362</f>
        <v>0</v>
      </c>
      <c r="E362" s="42">
        <v>0</v>
      </c>
      <c r="F362" s="95"/>
      <c r="G362" s="101">
        <v>4</v>
      </c>
      <c r="H362" s="42" t="s">
        <v>288</v>
      </c>
      <c r="I362" s="42">
        <f>VLOOKUP(H362,meat,2,FALSE)/100*J362</f>
        <v>0</v>
      </c>
      <c r="J362" s="42">
        <v>0</v>
      </c>
      <c r="K362" s="95"/>
    </row>
    <row r="363" spans="1:11" x14ac:dyDescent="0.25">
      <c r="A363" s="95"/>
      <c r="B363" s="97"/>
      <c r="C363" s="102" t="s">
        <v>152</v>
      </c>
      <c r="D363" s="103">
        <f>SUM(D359:D362)</f>
        <v>9.36</v>
      </c>
      <c r="E363" s="97"/>
      <c r="F363" s="95"/>
      <c r="G363" s="97"/>
      <c r="H363" s="102" t="s">
        <v>152</v>
      </c>
      <c r="I363" s="103">
        <f>SUM(I359:I362)</f>
        <v>15.94</v>
      </c>
      <c r="J363" s="97"/>
      <c r="K363" s="95"/>
    </row>
    <row r="364" spans="1:11" x14ac:dyDescent="0.25">
      <c r="A364" s="95"/>
      <c r="B364" s="95"/>
      <c r="C364" s="95"/>
      <c r="D364" s="95"/>
      <c r="E364" s="95"/>
      <c r="F364" s="95"/>
      <c r="G364" s="95"/>
      <c r="H364" s="95"/>
      <c r="I364" s="95"/>
      <c r="J364" s="95"/>
      <c r="K364" s="95"/>
    </row>
    <row r="365" spans="1:11" x14ac:dyDescent="0.25">
      <c r="A365" s="95"/>
      <c r="B365" s="95"/>
      <c r="C365" s="95"/>
      <c r="D365" s="95"/>
      <c r="E365" s="95"/>
      <c r="F365" s="95"/>
      <c r="G365" s="95"/>
      <c r="H365" s="95"/>
      <c r="I365" s="95"/>
      <c r="J365" s="95"/>
      <c r="K365" s="95"/>
    </row>
    <row r="366" spans="1:11" x14ac:dyDescent="0.25">
      <c r="A366" s="95"/>
      <c r="B366" s="96" t="s">
        <v>239</v>
      </c>
      <c r="C366" s="97"/>
      <c r="D366" s="97"/>
      <c r="E366" s="98"/>
      <c r="F366" s="95"/>
      <c r="G366" s="96" t="s">
        <v>244</v>
      </c>
      <c r="H366" s="97"/>
      <c r="I366" s="97"/>
      <c r="J366" s="98"/>
      <c r="K366" s="95"/>
    </row>
    <row r="367" spans="1:11" ht="26.25" x14ac:dyDescent="0.25">
      <c r="A367" s="95"/>
      <c r="B367" s="99" t="s">
        <v>151</v>
      </c>
      <c r="C367" s="100"/>
      <c r="D367" s="96" t="s">
        <v>284</v>
      </c>
      <c r="E367" s="96" t="s">
        <v>153</v>
      </c>
      <c r="F367" s="95"/>
      <c r="G367" s="99" t="s">
        <v>151</v>
      </c>
      <c r="H367" s="100"/>
      <c r="I367" s="96" t="s">
        <v>284</v>
      </c>
      <c r="J367" s="96" t="s">
        <v>153</v>
      </c>
      <c r="K367" s="95"/>
    </row>
    <row r="368" spans="1:11" x14ac:dyDescent="0.25">
      <c r="A368" s="95"/>
      <c r="B368" s="101">
        <v>1</v>
      </c>
      <c r="C368" s="42" t="s">
        <v>203</v>
      </c>
      <c r="D368" s="42">
        <f>VLOOKUP(C368,meat,2,FALSE)/100*E368</f>
        <v>11.94</v>
      </c>
      <c r="E368" s="42">
        <v>3</v>
      </c>
      <c r="F368" s="95"/>
      <c r="G368" s="101">
        <v>1</v>
      </c>
      <c r="H368" s="42" t="s">
        <v>203</v>
      </c>
      <c r="I368" s="42">
        <f>VLOOKUP(H368,meat,2,FALSE)/100*J368</f>
        <v>11.94</v>
      </c>
      <c r="J368" s="42">
        <v>3</v>
      </c>
      <c r="K368" s="95"/>
    </row>
    <row r="369" spans="1:11" x14ac:dyDescent="0.25">
      <c r="A369" s="95"/>
      <c r="B369" s="101">
        <v>2</v>
      </c>
      <c r="C369" s="42" t="s">
        <v>209</v>
      </c>
      <c r="D369" s="42">
        <f>VLOOKUP(C369,meat,2,FALSE)/100*E369</f>
        <v>6.6</v>
      </c>
      <c r="E369" s="42">
        <v>2</v>
      </c>
      <c r="F369" s="95"/>
      <c r="G369" s="101">
        <v>2</v>
      </c>
      <c r="H369" s="42" t="s">
        <v>212</v>
      </c>
      <c r="I369" s="42">
        <f>VLOOKUP(H369,meat,2,FALSE)/100*J369</f>
        <v>2.13</v>
      </c>
      <c r="J369" s="42">
        <v>3</v>
      </c>
      <c r="K369" s="95"/>
    </row>
    <row r="370" spans="1:11" x14ac:dyDescent="0.25">
      <c r="A370" s="95"/>
      <c r="B370" s="101">
        <v>3</v>
      </c>
      <c r="C370" s="42" t="s">
        <v>288</v>
      </c>
      <c r="D370" s="42">
        <f>VLOOKUP(C370,meat,2,FALSE)/100*E370</f>
        <v>0</v>
      </c>
      <c r="E370" s="42">
        <v>0</v>
      </c>
      <c r="F370" s="95"/>
      <c r="G370" s="101">
        <v>3</v>
      </c>
      <c r="H370" s="42" t="s">
        <v>288</v>
      </c>
      <c r="I370" s="42">
        <f>VLOOKUP(H370,meat,2,FALSE)/100*J370</f>
        <v>0</v>
      </c>
      <c r="J370" s="42">
        <v>0</v>
      </c>
      <c r="K370" s="95"/>
    </row>
    <row r="371" spans="1:11" x14ac:dyDescent="0.25">
      <c r="A371" s="95"/>
      <c r="B371" s="101">
        <v>4</v>
      </c>
      <c r="C371" s="42" t="s">
        <v>288</v>
      </c>
      <c r="D371" s="42">
        <f>VLOOKUP(C371,meat,2,FALSE)/100*E371</f>
        <v>0</v>
      </c>
      <c r="E371" s="42">
        <v>0</v>
      </c>
      <c r="F371" s="95"/>
      <c r="G371" s="101">
        <v>4</v>
      </c>
      <c r="H371" s="42" t="s">
        <v>288</v>
      </c>
      <c r="I371" s="42">
        <f>VLOOKUP(H371,meat,2,FALSE)/100*J371</f>
        <v>0</v>
      </c>
      <c r="J371" s="42">
        <v>0</v>
      </c>
      <c r="K371" s="95"/>
    </row>
    <row r="372" spans="1:11" x14ac:dyDescent="0.25">
      <c r="A372" s="95"/>
      <c r="B372" s="97"/>
      <c r="C372" s="102" t="s">
        <v>152</v>
      </c>
      <c r="D372" s="103">
        <f>SUM(D368:D371)</f>
        <v>18.54</v>
      </c>
      <c r="E372" s="97"/>
      <c r="F372" s="95"/>
      <c r="G372" s="97"/>
      <c r="H372" s="102" t="s">
        <v>152</v>
      </c>
      <c r="I372" s="103">
        <f>SUM(I368:I371)</f>
        <v>14.07</v>
      </c>
      <c r="J372" s="97"/>
      <c r="K372" s="95"/>
    </row>
    <row r="373" spans="1:11" x14ac:dyDescent="0.25">
      <c r="A373" s="95"/>
      <c r="B373" s="95"/>
      <c r="C373" s="95"/>
      <c r="D373" s="95"/>
      <c r="E373" s="95"/>
      <c r="F373" s="95"/>
      <c r="G373" s="95"/>
      <c r="H373" s="95"/>
      <c r="I373" s="95"/>
      <c r="J373" s="95"/>
      <c r="K373" s="95"/>
    </row>
    <row r="374" spans="1:11" x14ac:dyDescent="0.25">
      <c r="A374" s="95"/>
      <c r="B374" s="95"/>
      <c r="C374" s="95"/>
      <c r="D374" s="95"/>
      <c r="E374" s="95"/>
      <c r="F374" s="95"/>
      <c r="G374" s="95"/>
      <c r="H374" s="95"/>
      <c r="I374" s="95"/>
      <c r="J374" s="95"/>
      <c r="K374" s="95"/>
    </row>
    <row r="375" spans="1:11" x14ac:dyDescent="0.25">
      <c r="A375" s="95"/>
      <c r="B375" s="96" t="s">
        <v>240</v>
      </c>
      <c r="C375" s="97"/>
      <c r="D375" s="97"/>
      <c r="E375" s="98"/>
      <c r="F375" s="95"/>
      <c r="G375" s="96" t="s">
        <v>245</v>
      </c>
      <c r="H375" s="97"/>
      <c r="I375" s="97"/>
      <c r="J375" s="98"/>
      <c r="K375" s="95"/>
    </row>
    <row r="376" spans="1:11" ht="26.25" x14ac:dyDescent="0.25">
      <c r="A376" s="95"/>
      <c r="B376" s="99" t="s">
        <v>151</v>
      </c>
      <c r="C376" s="100"/>
      <c r="D376" s="96" t="s">
        <v>284</v>
      </c>
      <c r="E376" s="96" t="s">
        <v>153</v>
      </c>
      <c r="F376" s="95"/>
      <c r="G376" s="99" t="s">
        <v>151</v>
      </c>
      <c r="H376" s="100"/>
      <c r="I376" s="96" t="s">
        <v>284</v>
      </c>
      <c r="J376" s="96" t="s">
        <v>153</v>
      </c>
      <c r="K376" s="95"/>
    </row>
    <row r="377" spans="1:11" x14ac:dyDescent="0.25">
      <c r="A377" s="95"/>
      <c r="B377" s="101">
        <v>1</v>
      </c>
      <c r="C377" s="42" t="s">
        <v>203</v>
      </c>
      <c r="D377" s="42">
        <f>VLOOKUP(C377,meat,2,FALSE)/100*E377</f>
        <v>11.94</v>
      </c>
      <c r="E377" s="42">
        <v>3</v>
      </c>
      <c r="F377" s="95"/>
      <c r="G377" s="101">
        <v>1</v>
      </c>
      <c r="H377" s="42" t="s">
        <v>203</v>
      </c>
      <c r="I377" s="42">
        <f>VLOOKUP(H377,meat,2,FALSE)/100*J377</f>
        <v>11.94</v>
      </c>
      <c r="J377" s="42">
        <v>3</v>
      </c>
      <c r="K377" s="95"/>
    </row>
    <row r="378" spans="1:11" x14ac:dyDescent="0.25">
      <c r="A378" s="95"/>
      <c r="B378" s="101">
        <v>2</v>
      </c>
      <c r="C378" s="42" t="s">
        <v>210</v>
      </c>
      <c r="D378" s="42">
        <f>VLOOKUP(C378,meat,2,FALSE)/100*E378</f>
        <v>3.5</v>
      </c>
      <c r="E378" s="42">
        <v>1</v>
      </c>
      <c r="F378" s="95"/>
      <c r="G378" s="101">
        <v>2</v>
      </c>
      <c r="H378" s="42" t="s">
        <v>213</v>
      </c>
      <c r="I378" s="42">
        <f>VLOOKUP(H378,meat,2,FALSE)/100*J378</f>
        <v>1</v>
      </c>
      <c r="J378" s="42">
        <v>5</v>
      </c>
      <c r="K378" s="95"/>
    </row>
    <row r="379" spans="1:11" x14ac:dyDescent="0.25">
      <c r="A379" s="95"/>
      <c r="B379" s="101">
        <v>3</v>
      </c>
      <c r="C379" s="42" t="s">
        <v>288</v>
      </c>
      <c r="D379" s="42">
        <f>VLOOKUP(C379,meat,2,FALSE)/100*E379</f>
        <v>0</v>
      </c>
      <c r="E379" s="42">
        <v>0</v>
      </c>
      <c r="F379" s="95"/>
      <c r="G379" s="101">
        <v>3</v>
      </c>
      <c r="H379" s="42" t="s">
        <v>288</v>
      </c>
      <c r="I379" s="42">
        <f>VLOOKUP(H379,meat,2,FALSE)/100*J379</f>
        <v>0</v>
      </c>
      <c r="J379" s="42">
        <v>0</v>
      </c>
      <c r="K379" s="95"/>
    </row>
    <row r="380" spans="1:11" x14ac:dyDescent="0.25">
      <c r="A380" s="95"/>
      <c r="B380" s="101">
        <v>4</v>
      </c>
      <c r="C380" s="42" t="s">
        <v>288</v>
      </c>
      <c r="D380" s="42">
        <f>VLOOKUP(C380,meat,2,FALSE)/100*E380</f>
        <v>0</v>
      </c>
      <c r="E380" s="42">
        <v>0</v>
      </c>
      <c r="F380" s="95"/>
      <c r="G380" s="101">
        <v>4</v>
      </c>
      <c r="H380" s="42" t="s">
        <v>288</v>
      </c>
      <c r="I380" s="42">
        <f>VLOOKUP(H380,meat,2,FALSE)/100*J380</f>
        <v>0</v>
      </c>
      <c r="J380" s="42">
        <v>0</v>
      </c>
      <c r="K380" s="95"/>
    </row>
    <row r="381" spans="1:11" x14ac:dyDescent="0.25">
      <c r="A381" s="95"/>
      <c r="B381" s="97"/>
      <c r="C381" s="102" t="s">
        <v>152</v>
      </c>
      <c r="D381" s="103">
        <f>SUM(D377:D380)</f>
        <v>15.44</v>
      </c>
      <c r="E381" s="97"/>
      <c r="F381" s="95"/>
      <c r="G381" s="97"/>
      <c r="H381" s="102" t="s">
        <v>152</v>
      </c>
      <c r="I381" s="103">
        <f>SUM(I377:I380)</f>
        <v>12.94</v>
      </c>
      <c r="J381" s="97"/>
      <c r="K381" s="95"/>
    </row>
    <row r="382" spans="1:11" x14ac:dyDescent="0.25">
      <c r="A382" s="95"/>
      <c r="B382" s="95"/>
      <c r="C382" s="95"/>
      <c r="D382" s="95"/>
      <c r="E382" s="95"/>
      <c r="F382" s="95"/>
      <c r="G382" s="95"/>
      <c r="H382" s="95"/>
      <c r="I382" s="95"/>
      <c r="J382" s="95"/>
      <c r="K382" s="95"/>
    </row>
    <row r="383" spans="1:11" x14ac:dyDescent="0.25">
      <c r="A383" s="95"/>
      <c r="B383" s="95"/>
      <c r="C383" s="95"/>
      <c r="D383" s="95"/>
      <c r="E383" s="95"/>
      <c r="F383" s="95"/>
      <c r="G383" s="95"/>
      <c r="H383" s="95"/>
      <c r="I383" s="95"/>
      <c r="J383" s="95"/>
      <c r="K383" s="95"/>
    </row>
    <row r="384" spans="1:11" x14ac:dyDescent="0.25">
      <c r="A384" s="95"/>
      <c r="B384" s="96" t="s">
        <v>241</v>
      </c>
      <c r="C384" s="97"/>
      <c r="D384" s="97"/>
      <c r="E384" s="98"/>
      <c r="F384" s="95"/>
      <c r="G384" s="95"/>
      <c r="H384" s="95"/>
      <c r="I384" s="95"/>
      <c r="J384" s="95"/>
      <c r="K384" s="95"/>
    </row>
    <row r="385" spans="1:11" ht="26.25" x14ac:dyDescent="0.25">
      <c r="A385" s="95"/>
      <c r="B385" s="99" t="s">
        <v>151</v>
      </c>
      <c r="C385" s="100"/>
      <c r="D385" s="96" t="s">
        <v>284</v>
      </c>
      <c r="E385" s="96" t="s">
        <v>153</v>
      </c>
      <c r="F385" s="95"/>
      <c r="G385" s="95"/>
      <c r="H385" s="95"/>
      <c r="I385" s="95"/>
      <c r="J385" s="95"/>
      <c r="K385" s="95"/>
    </row>
    <row r="386" spans="1:11" x14ac:dyDescent="0.25">
      <c r="A386" s="95"/>
      <c r="B386" s="101">
        <v>1</v>
      </c>
      <c r="C386" s="42" t="s">
        <v>203</v>
      </c>
      <c r="D386" s="42">
        <f>VLOOKUP(C386,meat,2,FALSE)/100*E386</f>
        <v>11.94</v>
      </c>
      <c r="E386" s="42">
        <v>3</v>
      </c>
      <c r="F386" s="95"/>
      <c r="G386" s="95"/>
      <c r="H386" s="95"/>
      <c r="I386" s="95"/>
      <c r="J386" s="95"/>
      <c r="K386" s="95"/>
    </row>
    <row r="387" spans="1:11" x14ac:dyDescent="0.25">
      <c r="A387" s="95"/>
      <c r="B387" s="101">
        <v>2</v>
      </c>
      <c r="C387" s="42" t="s">
        <v>211</v>
      </c>
      <c r="D387" s="42">
        <f>VLOOKUP(C387,meat,2,FALSE)/100*E387</f>
        <v>6.6</v>
      </c>
      <c r="E387" s="42">
        <v>4</v>
      </c>
      <c r="F387" s="95"/>
      <c r="G387" s="95"/>
      <c r="H387" s="95"/>
      <c r="I387" s="95"/>
      <c r="J387" s="95"/>
      <c r="K387" s="95"/>
    </row>
    <row r="388" spans="1:11" x14ac:dyDescent="0.25">
      <c r="A388" s="95"/>
      <c r="B388" s="101">
        <v>3</v>
      </c>
      <c r="C388" s="42" t="s">
        <v>288</v>
      </c>
      <c r="D388" s="42">
        <f>VLOOKUP(C388,meat,2,FALSE)/100*E388</f>
        <v>0</v>
      </c>
      <c r="E388" s="42">
        <v>0</v>
      </c>
      <c r="F388" s="95"/>
      <c r="G388" s="95"/>
      <c r="H388" s="95"/>
      <c r="I388" s="95"/>
      <c r="J388" s="95"/>
      <c r="K388" s="95"/>
    </row>
    <row r="389" spans="1:11" x14ac:dyDescent="0.25">
      <c r="A389" s="95"/>
      <c r="B389" s="101">
        <v>4</v>
      </c>
      <c r="C389" s="42" t="s">
        <v>288</v>
      </c>
      <c r="D389" s="42">
        <f>VLOOKUP(C389,meat,2,FALSE)/100*E389</f>
        <v>0</v>
      </c>
      <c r="E389" s="42">
        <v>0</v>
      </c>
      <c r="F389" s="95"/>
      <c r="G389" s="95"/>
      <c r="H389" s="95"/>
      <c r="I389" s="95"/>
      <c r="J389" s="95"/>
      <c r="K389" s="95"/>
    </row>
    <row r="390" spans="1:11" x14ac:dyDescent="0.25">
      <c r="A390" s="95"/>
      <c r="B390" s="97"/>
      <c r="C390" s="102" t="s">
        <v>152</v>
      </c>
      <c r="D390" s="103">
        <f>SUM(D386:D389)</f>
        <v>18.54</v>
      </c>
      <c r="E390" s="97"/>
      <c r="F390" s="95"/>
      <c r="G390" s="95"/>
      <c r="H390" s="95"/>
      <c r="I390" s="95"/>
      <c r="J390" s="95"/>
      <c r="K390" s="95"/>
    </row>
    <row r="391" spans="1:11" x14ac:dyDescent="0.25">
      <c r="A391" s="95"/>
      <c r="B391" s="95"/>
      <c r="C391" s="95"/>
      <c r="D391" s="95"/>
      <c r="E391" s="95"/>
      <c r="F391" s="95"/>
      <c r="G391" s="95"/>
      <c r="H391" s="95"/>
      <c r="I391" s="95"/>
      <c r="J391" s="95"/>
      <c r="K391" s="95"/>
    </row>
    <row r="392" spans="1:11" x14ac:dyDescent="0.25">
      <c r="A392" s="95"/>
      <c r="B392" s="95"/>
      <c r="C392" s="95"/>
      <c r="D392" s="95"/>
      <c r="E392" s="95"/>
      <c r="F392" s="95"/>
      <c r="G392" s="104" t="s">
        <v>286</v>
      </c>
      <c r="H392" s="105"/>
      <c r="I392" s="106">
        <f>SUM(D363,D372,D381,D390,I363,I372,I381)</f>
        <v>104.82999999999998</v>
      </c>
      <c r="J392" s="95"/>
      <c r="K392" s="95"/>
    </row>
    <row r="393" spans="1:11" x14ac:dyDescent="0.25">
      <c r="A393" s="95"/>
      <c r="B393" s="95"/>
      <c r="C393" s="95"/>
      <c r="D393" s="95"/>
      <c r="E393" s="95"/>
      <c r="F393" s="95"/>
      <c r="G393" s="95"/>
      <c r="H393" s="95"/>
      <c r="I393" s="95"/>
      <c r="J393" s="95"/>
      <c r="K393" s="95"/>
    </row>
    <row r="394" spans="1:11" x14ac:dyDescent="0.25">
      <c r="A394" s="95"/>
      <c r="B394" s="95"/>
      <c r="C394" s="95"/>
      <c r="D394" s="95"/>
      <c r="E394" s="95"/>
      <c r="F394" s="95"/>
      <c r="G394" s="95"/>
      <c r="H394" s="95"/>
      <c r="I394" s="95"/>
      <c r="J394" s="95"/>
      <c r="K394" s="95"/>
    </row>
    <row r="395" spans="1:11" x14ac:dyDescent="0.25">
      <c r="A395" s="95"/>
      <c r="B395" s="95"/>
      <c r="C395" s="95"/>
      <c r="D395" s="95"/>
      <c r="E395" s="95"/>
      <c r="F395" s="95"/>
      <c r="G395" s="95"/>
      <c r="H395" s="95"/>
      <c r="I395" s="95"/>
      <c r="J395" s="95"/>
      <c r="K395" s="95"/>
    </row>
    <row r="396" spans="1:11" x14ac:dyDescent="0.25">
      <c r="A396" s="95"/>
      <c r="B396" s="95"/>
      <c r="C396" s="95"/>
      <c r="D396" s="95"/>
      <c r="E396" s="95"/>
      <c r="F396" s="95"/>
      <c r="G396" s="95"/>
      <c r="H396" s="95"/>
      <c r="I396" s="95"/>
      <c r="J396" s="95"/>
      <c r="K396" s="95"/>
    </row>
    <row r="397" spans="1:11" x14ac:dyDescent="0.25">
      <c r="A397" s="95"/>
      <c r="B397" s="107"/>
      <c r="C397" s="107"/>
      <c r="D397" s="107"/>
      <c r="E397" s="107"/>
      <c r="F397" s="107"/>
      <c r="G397" s="107"/>
      <c r="H397" s="107"/>
      <c r="I397" s="107"/>
      <c r="J397" s="107"/>
      <c r="K397" s="95"/>
    </row>
    <row r="398" spans="1:11" x14ac:dyDescent="0.25">
      <c r="A398" s="95"/>
      <c r="B398" s="107"/>
      <c r="C398" s="107"/>
      <c r="D398" s="107"/>
      <c r="E398" s="107"/>
      <c r="F398" s="107"/>
      <c r="G398" s="107"/>
      <c r="H398" s="107"/>
      <c r="I398" s="107"/>
      <c r="J398" s="107"/>
      <c r="K398" s="95"/>
    </row>
    <row r="399" spans="1:11" x14ac:dyDescent="0.25">
      <c r="A399" s="95"/>
      <c r="B399" s="107"/>
      <c r="C399" s="107"/>
      <c r="D399" s="107"/>
      <c r="E399" s="107"/>
      <c r="F399" s="107"/>
      <c r="G399" s="107"/>
      <c r="H399" s="107"/>
      <c r="I399" s="107"/>
      <c r="J399" s="107"/>
      <c r="K399" s="95"/>
    </row>
    <row r="400" spans="1:11" x14ac:dyDescent="0.25">
      <c r="A400" s="95"/>
      <c r="B400" s="107"/>
      <c r="C400" s="107"/>
      <c r="D400" s="107"/>
      <c r="E400" s="107"/>
      <c r="F400" s="107"/>
      <c r="G400" s="107"/>
      <c r="H400" s="107"/>
      <c r="I400" s="107"/>
      <c r="J400" s="107"/>
      <c r="K400" s="95"/>
    </row>
    <row r="401" spans="1:11" x14ac:dyDescent="0.25">
      <c r="A401" s="95"/>
      <c r="B401" s="107"/>
      <c r="C401" s="107"/>
      <c r="D401" s="107"/>
      <c r="E401" s="107"/>
      <c r="F401" s="107"/>
      <c r="G401" s="107"/>
      <c r="H401" s="107"/>
      <c r="I401" s="107"/>
      <c r="J401" s="107"/>
      <c r="K401" s="95"/>
    </row>
    <row r="402" spans="1:11" x14ac:dyDescent="0.25">
      <c r="A402" s="95"/>
      <c r="B402" s="96" t="s">
        <v>238</v>
      </c>
      <c r="C402" s="97"/>
      <c r="D402" s="97"/>
      <c r="E402" s="98"/>
      <c r="F402" s="107"/>
      <c r="G402" s="96" t="s">
        <v>242</v>
      </c>
      <c r="H402" s="97"/>
      <c r="I402" s="97"/>
      <c r="J402" s="98"/>
      <c r="K402" s="95"/>
    </row>
    <row r="403" spans="1:11" ht="26.25" x14ac:dyDescent="0.25">
      <c r="A403" s="95"/>
      <c r="B403" s="99" t="s">
        <v>151</v>
      </c>
      <c r="C403" s="100"/>
      <c r="D403" s="96" t="s">
        <v>284</v>
      </c>
      <c r="E403" s="96" t="s">
        <v>153</v>
      </c>
      <c r="F403" s="107"/>
      <c r="G403" s="99" t="s">
        <v>151</v>
      </c>
      <c r="H403" s="100"/>
      <c r="I403" s="96" t="s">
        <v>284</v>
      </c>
      <c r="J403" s="96" t="s">
        <v>153</v>
      </c>
      <c r="K403" s="95"/>
    </row>
    <row r="404" spans="1:11" x14ac:dyDescent="0.25">
      <c r="A404" s="95"/>
      <c r="B404" s="101">
        <v>1</v>
      </c>
      <c r="C404" s="53" t="s">
        <v>203</v>
      </c>
      <c r="D404" s="53">
        <f>VLOOKUP(C404,meat,2,FALSE)/100*E404</f>
        <v>7.96</v>
      </c>
      <c r="E404" s="53">
        <v>2</v>
      </c>
      <c r="F404" s="107"/>
      <c r="G404" s="101">
        <v>1</v>
      </c>
      <c r="H404" s="53" t="s">
        <v>204</v>
      </c>
      <c r="I404" s="53">
        <f>VLOOKUP(H404,meat,2,FALSE)/100*J404</f>
        <v>11.040000000000001</v>
      </c>
      <c r="J404" s="53">
        <v>3</v>
      </c>
      <c r="K404" s="95"/>
    </row>
    <row r="405" spans="1:11" x14ac:dyDescent="0.25">
      <c r="A405" s="95"/>
      <c r="B405" s="101">
        <v>2</v>
      </c>
      <c r="C405" s="53" t="s">
        <v>214</v>
      </c>
      <c r="D405" s="53">
        <f>VLOOKUP(C405,meat,2,FALSE)/100*E405</f>
        <v>0.84</v>
      </c>
      <c r="E405" s="53">
        <v>2</v>
      </c>
      <c r="F405" s="107"/>
      <c r="G405" s="101">
        <v>2</v>
      </c>
      <c r="H405" s="53" t="s">
        <v>205</v>
      </c>
      <c r="I405" s="53">
        <f>VLOOKUP(H405,meat,2,FALSE)/100*J405</f>
        <v>8</v>
      </c>
      <c r="J405" s="53">
        <v>2</v>
      </c>
      <c r="K405" s="95"/>
    </row>
    <row r="406" spans="1:11" x14ac:dyDescent="0.25">
      <c r="A406" s="95"/>
      <c r="B406" s="101">
        <v>3</v>
      </c>
      <c r="C406" s="53" t="s">
        <v>288</v>
      </c>
      <c r="D406" s="53">
        <f>VLOOKUP(C406,meat,2,FALSE)/100*E406</f>
        <v>0</v>
      </c>
      <c r="E406" s="53">
        <v>0</v>
      </c>
      <c r="F406" s="107"/>
      <c r="G406" s="101">
        <v>3</v>
      </c>
      <c r="H406" s="53" t="s">
        <v>288</v>
      </c>
      <c r="I406" s="53">
        <f>VLOOKUP(H406,meat,2,FALSE)/100*J406</f>
        <v>0</v>
      </c>
      <c r="J406" s="53">
        <v>0</v>
      </c>
      <c r="K406" s="95"/>
    </row>
    <row r="407" spans="1:11" x14ac:dyDescent="0.25">
      <c r="A407" s="95"/>
      <c r="B407" s="101">
        <v>4</v>
      </c>
      <c r="C407" s="53" t="s">
        <v>288</v>
      </c>
      <c r="D407" s="53">
        <f>VLOOKUP(C407,meat,2,FALSE)/100*E407</f>
        <v>0</v>
      </c>
      <c r="E407" s="53">
        <v>0</v>
      </c>
      <c r="F407" s="107"/>
      <c r="G407" s="101">
        <v>4</v>
      </c>
      <c r="H407" s="53" t="s">
        <v>288</v>
      </c>
      <c r="I407" s="53">
        <f>VLOOKUP(H407,meat,2,FALSE)/100*J407</f>
        <v>0</v>
      </c>
      <c r="J407" s="53">
        <v>0</v>
      </c>
      <c r="K407" s="95"/>
    </row>
    <row r="408" spans="1:11" x14ac:dyDescent="0.25">
      <c r="A408" s="95"/>
      <c r="B408" s="97"/>
      <c r="C408" s="102" t="s">
        <v>152</v>
      </c>
      <c r="D408" s="103">
        <f>SUM(D404:D407)</f>
        <v>8.8000000000000007</v>
      </c>
      <c r="E408" s="97"/>
      <c r="F408" s="107"/>
      <c r="G408" s="97"/>
      <c r="H408" s="102" t="s">
        <v>152</v>
      </c>
      <c r="I408" s="103">
        <f>SUM(I404:I407)</f>
        <v>19.04</v>
      </c>
      <c r="J408" s="97"/>
      <c r="K408" s="95"/>
    </row>
    <row r="409" spans="1:11" x14ac:dyDescent="0.25">
      <c r="A409" s="95"/>
      <c r="B409" s="107"/>
      <c r="C409" s="107"/>
      <c r="D409" s="107"/>
      <c r="E409" s="107"/>
      <c r="F409" s="107"/>
      <c r="G409" s="107"/>
      <c r="H409" s="107"/>
      <c r="I409" s="107"/>
      <c r="J409" s="107"/>
      <c r="K409" s="95"/>
    </row>
    <row r="410" spans="1:11" x14ac:dyDescent="0.25">
      <c r="A410" s="95"/>
      <c r="B410" s="107"/>
      <c r="C410" s="107"/>
      <c r="D410" s="107"/>
      <c r="E410" s="107"/>
      <c r="F410" s="107"/>
      <c r="G410" s="107"/>
      <c r="H410" s="107"/>
      <c r="I410" s="107"/>
      <c r="J410" s="107"/>
      <c r="K410" s="95"/>
    </row>
    <row r="411" spans="1:11" x14ac:dyDescent="0.25">
      <c r="A411" s="95"/>
      <c r="B411" s="96" t="s">
        <v>239</v>
      </c>
      <c r="C411" s="97"/>
      <c r="D411" s="97"/>
      <c r="E411" s="98"/>
      <c r="F411" s="107"/>
      <c r="G411" s="96" t="s">
        <v>244</v>
      </c>
      <c r="H411" s="97"/>
      <c r="I411" s="97"/>
      <c r="J411" s="98"/>
      <c r="K411" s="95"/>
    </row>
    <row r="412" spans="1:11" ht="26.25" x14ac:dyDescent="0.25">
      <c r="A412" s="95"/>
      <c r="B412" s="99" t="s">
        <v>151</v>
      </c>
      <c r="C412" s="100"/>
      <c r="D412" s="96" t="s">
        <v>284</v>
      </c>
      <c r="E412" s="96" t="s">
        <v>153</v>
      </c>
      <c r="F412" s="107"/>
      <c r="G412" s="99" t="s">
        <v>151</v>
      </c>
      <c r="H412" s="100"/>
      <c r="I412" s="96" t="s">
        <v>284</v>
      </c>
      <c r="J412" s="96" t="s">
        <v>153</v>
      </c>
      <c r="K412" s="95"/>
    </row>
    <row r="413" spans="1:11" x14ac:dyDescent="0.25">
      <c r="A413" s="95"/>
      <c r="B413" s="101">
        <v>1</v>
      </c>
      <c r="C413" s="53" t="s">
        <v>203</v>
      </c>
      <c r="D413" s="53">
        <f>VLOOKUP(C413,meat,2,FALSE)/100*E413</f>
        <v>11.94</v>
      </c>
      <c r="E413" s="53">
        <v>3</v>
      </c>
      <c r="F413" s="107"/>
      <c r="G413" s="101">
        <v>1</v>
      </c>
      <c r="H413" s="53" t="s">
        <v>204</v>
      </c>
      <c r="I413" s="53">
        <f>VLOOKUP(H413,meat,2,FALSE)/100*J413</f>
        <v>11.040000000000001</v>
      </c>
      <c r="J413" s="53">
        <v>3</v>
      </c>
      <c r="K413" s="95"/>
    </row>
    <row r="414" spans="1:11" x14ac:dyDescent="0.25">
      <c r="A414" s="95"/>
      <c r="B414" s="101">
        <v>2</v>
      </c>
      <c r="C414" s="53" t="s">
        <v>215</v>
      </c>
      <c r="D414" s="53">
        <f>VLOOKUP(C414,meat,2,FALSE)/100*E414</f>
        <v>8.0400000000000009</v>
      </c>
      <c r="E414" s="53">
        <v>3</v>
      </c>
      <c r="F414" s="107"/>
      <c r="G414" s="101">
        <v>2</v>
      </c>
      <c r="H414" s="53" t="s">
        <v>206</v>
      </c>
      <c r="I414" s="53">
        <f>VLOOKUP(H414,meat,2,FALSE)/100*J414</f>
        <v>3.4</v>
      </c>
      <c r="J414" s="53">
        <v>1</v>
      </c>
      <c r="K414" s="95"/>
    </row>
    <row r="415" spans="1:11" x14ac:dyDescent="0.25">
      <c r="A415" s="95"/>
      <c r="B415" s="101">
        <v>3</v>
      </c>
      <c r="C415" s="53" t="s">
        <v>288</v>
      </c>
      <c r="D415" s="53">
        <f>VLOOKUP(C415,meat,2,FALSE)/100*E415</f>
        <v>0</v>
      </c>
      <c r="E415" s="53">
        <v>0</v>
      </c>
      <c r="F415" s="107"/>
      <c r="G415" s="101">
        <v>3</v>
      </c>
      <c r="H415" s="53" t="s">
        <v>288</v>
      </c>
      <c r="I415" s="53">
        <f>VLOOKUP(H415,meat,2,FALSE)/100*J415</f>
        <v>0</v>
      </c>
      <c r="J415" s="53">
        <v>0</v>
      </c>
      <c r="K415" s="95"/>
    </row>
    <row r="416" spans="1:11" x14ac:dyDescent="0.25">
      <c r="A416" s="95"/>
      <c r="B416" s="101">
        <v>4</v>
      </c>
      <c r="C416" s="53" t="s">
        <v>288</v>
      </c>
      <c r="D416" s="53">
        <f>VLOOKUP(C416,meat,2,FALSE)/100*E416</f>
        <v>0</v>
      </c>
      <c r="E416" s="53">
        <v>0</v>
      </c>
      <c r="F416" s="107"/>
      <c r="G416" s="101">
        <v>4</v>
      </c>
      <c r="H416" s="53" t="s">
        <v>288</v>
      </c>
      <c r="I416" s="53">
        <f>VLOOKUP(H416,meat,2,FALSE)/100*J416</f>
        <v>0</v>
      </c>
      <c r="J416" s="53">
        <v>0</v>
      </c>
      <c r="K416" s="95"/>
    </row>
    <row r="417" spans="1:11" x14ac:dyDescent="0.25">
      <c r="A417" s="95"/>
      <c r="B417" s="97"/>
      <c r="C417" s="102" t="s">
        <v>152</v>
      </c>
      <c r="D417" s="103">
        <f>SUM(D413:D416)</f>
        <v>19.98</v>
      </c>
      <c r="E417" s="97"/>
      <c r="F417" s="107"/>
      <c r="G417" s="97"/>
      <c r="H417" s="102" t="s">
        <v>152</v>
      </c>
      <c r="I417" s="103">
        <f>SUM(I413:I416)</f>
        <v>14.440000000000001</v>
      </c>
      <c r="J417" s="97"/>
      <c r="K417" s="95"/>
    </row>
    <row r="418" spans="1:11" x14ac:dyDescent="0.25">
      <c r="A418" s="95"/>
      <c r="B418" s="107"/>
      <c r="C418" s="107"/>
      <c r="D418" s="107"/>
      <c r="E418" s="107"/>
      <c r="F418" s="107"/>
      <c r="G418" s="107"/>
      <c r="H418" s="107"/>
      <c r="I418" s="107"/>
      <c r="J418" s="107"/>
      <c r="K418" s="95"/>
    </row>
    <row r="419" spans="1:11" x14ac:dyDescent="0.25">
      <c r="A419" s="95"/>
      <c r="B419" s="107"/>
      <c r="C419" s="107"/>
      <c r="D419" s="107"/>
      <c r="E419" s="107"/>
      <c r="F419" s="107"/>
      <c r="G419" s="107"/>
      <c r="H419" s="107"/>
      <c r="I419" s="107"/>
      <c r="J419" s="107"/>
      <c r="K419" s="95"/>
    </row>
    <row r="420" spans="1:11" x14ac:dyDescent="0.25">
      <c r="A420" s="95"/>
      <c r="B420" s="96" t="s">
        <v>240</v>
      </c>
      <c r="C420" s="97"/>
      <c r="D420" s="97"/>
      <c r="E420" s="98"/>
      <c r="F420" s="107"/>
      <c r="G420" s="96" t="s">
        <v>245</v>
      </c>
      <c r="H420" s="97"/>
      <c r="I420" s="97"/>
      <c r="J420" s="98"/>
      <c r="K420" s="95"/>
    </row>
    <row r="421" spans="1:11" ht="26.25" x14ac:dyDescent="0.25">
      <c r="A421" s="95"/>
      <c r="B421" s="99" t="s">
        <v>151</v>
      </c>
      <c r="C421" s="100"/>
      <c r="D421" s="96" t="s">
        <v>284</v>
      </c>
      <c r="E421" s="96" t="s">
        <v>153</v>
      </c>
      <c r="F421" s="107"/>
      <c r="G421" s="99" t="s">
        <v>151</v>
      </c>
      <c r="H421" s="100"/>
      <c r="I421" s="96" t="s">
        <v>284</v>
      </c>
      <c r="J421" s="96" t="s">
        <v>153</v>
      </c>
      <c r="K421" s="95"/>
    </row>
    <row r="422" spans="1:11" x14ac:dyDescent="0.25">
      <c r="A422" s="95"/>
      <c r="B422" s="101">
        <v>1</v>
      </c>
      <c r="C422" s="53" t="s">
        <v>203</v>
      </c>
      <c r="D422" s="53">
        <f>VLOOKUP(C422,meat,2,FALSE)/100*E422</f>
        <v>11.94</v>
      </c>
      <c r="E422" s="53">
        <v>3</v>
      </c>
      <c r="F422" s="107"/>
      <c r="G422" s="101">
        <v>1</v>
      </c>
      <c r="H422" s="53" t="s">
        <v>204</v>
      </c>
      <c r="I422" s="53">
        <f>VLOOKUP(H422,meat,2,FALSE)/100*J422</f>
        <v>11.040000000000001</v>
      </c>
      <c r="J422" s="53">
        <v>3</v>
      </c>
      <c r="K422" s="95"/>
    </row>
    <row r="423" spans="1:11" x14ac:dyDescent="0.25">
      <c r="A423" s="95"/>
      <c r="B423" s="101">
        <v>2</v>
      </c>
      <c r="C423" s="53" t="s">
        <v>216</v>
      </c>
      <c r="D423" s="53">
        <f>VLOOKUP(C423,meat,2,FALSE)/100*E423</f>
        <v>9.02</v>
      </c>
      <c r="E423" s="53">
        <v>2</v>
      </c>
      <c r="F423" s="107"/>
      <c r="G423" s="101">
        <v>2</v>
      </c>
      <c r="H423" s="53" t="s">
        <v>207</v>
      </c>
      <c r="I423" s="53">
        <f>VLOOKUP(H423,meat,2,FALSE)/100*J423</f>
        <v>7.1999999999999993</v>
      </c>
      <c r="J423" s="53">
        <v>3</v>
      </c>
      <c r="K423" s="95"/>
    </row>
    <row r="424" spans="1:11" x14ac:dyDescent="0.25">
      <c r="A424" s="95"/>
      <c r="B424" s="101">
        <v>3</v>
      </c>
      <c r="C424" s="53" t="s">
        <v>288</v>
      </c>
      <c r="D424" s="53">
        <f>VLOOKUP(C424,meat,2,FALSE)/100*E424</f>
        <v>0</v>
      </c>
      <c r="E424" s="53">
        <v>0</v>
      </c>
      <c r="F424" s="107"/>
      <c r="G424" s="101">
        <v>3</v>
      </c>
      <c r="H424" s="53" t="s">
        <v>288</v>
      </c>
      <c r="I424" s="53">
        <f>VLOOKUP(H424,meat,2,FALSE)/100*J424</f>
        <v>0</v>
      </c>
      <c r="J424" s="53">
        <v>0</v>
      </c>
      <c r="K424" s="95"/>
    </row>
    <row r="425" spans="1:11" x14ac:dyDescent="0.25">
      <c r="A425" s="95"/>
      <c r="B425" s="101">
        <v>4</v>
      </c>
      <c r="C425" s="53" t="s">
        <v>288</v>
      </c>
      <c r="D425" s="53">
        <f>VLOOKUP(C425,meat,2,FALSE)/100*E425</f>
        <v>0</v>
      </c>
      <c r="E425" s="53">
        <v>0</v>
      </c>
      <c r="F425" s="107"/>
      <c r="G425" s="101">
        <v>4</v>
      </c>
      <c r="H425" s="53" t="s">
        <v>288</v>
      </c>
      <c r="I425" s="53">
        <f>VLOOKUP(H425,meat,2,FALSE)/100*J425</f>
        <v>0</v>
      </c>
      <c r="J425" s="53">
        <v>0</v>
      </c>
      <c r="K425" s="95"/>
    </row>
    <row r="426" spans="1:11" x14ac:dyDescent="0.25">
      <c r="A426" s="95"/>
      <c r="B426" s="97"/>
      <c r="C426" s="102" t="s">
        <v>152</v>
      </c>
      <c r="D426" s="103">
        <f>SUM(D422:D425)</f>
        <v>20.96</v>
      </c>
      <c r="E426" s="97"/>
      <c r="F426" s="107"/>
      <c r="G426" s="97"/>
      <c r="H426" s="102" t="s">
        <v>152</v>
      </c>
      <c r="I426" s="103">
        <f>SUM(I422:I425)</f>
        <v>18.240000000000002</v>
      </c>
      <c r="J426" s="97"/>
      <c r="K426" s="95"/>
    </row>
    <row r="427" spans="1:11" x14ac:dyDescent="0.25">
      <c r="A427" s="95"/>
      <c r="B427" s="107"/>
      <c r="C427" s="107"/>
      <c r="D427" s="107"/>
      <c r="E427" s="107"/>
      <c r="F427" s="107"/>
      <c r="G427" s="107"/>
      <c r="H427" s="107"/>
      <c r="I427" s="107"/>
      <c r="J427" s="107"/>
      <c r="K427" s="95"/>
    </row>
    <row r="428" spans="1:11" x14ac:dyDescent="0.25">
      <c r="A428" s="95"/>
      <c r="B428" s="107"/>
      <c r="C428" s="107"/>
      <c r="D428" s="107"/>
      <c r="E428" s="107"/>
      <c r="F428" s="107"/>
      <c r="G428" s="107"/>
      <c r="H428" s="107"/>
      <c r="I428" s="107"/>
      <c r="J428" s="107"/>
      <c r="K428" s="95"/>
    </row>
    <row r="429" spans="1:11" x14ac:dyDescent="0.25">
      <c r="A429" s="95"/>
      <c r="B429" s="96" t="s">
        <v>241</v>
      </c>
      <c r="C429" s="97"/>
      <c r="D429" s="97"/>
      <c r="E429" s="98"/>
      <c r="F429" s="107"/>
      <c r="G429" s="107"/>
      <c r="H429" s="107"/>
      <c r="I429" s="107"/>
      <c r="J429" s="107"/>
      <c r="K429" s="95"/>
    </row>
    <row r="430" spans="1:11" ht="26.25" x14ac:dyDescent="0.25">
      <c r="A430" s="95"/>
      <c r="B430" s="99" t="s">
        <v>151</v>
      </c>
      <c r="C430" s="100"/>
      <c r="D430" s="96" t="s">
        <v>284</v>
      </c>
      <c r="E430" s="96" t="s">
        <v>153</v>
      </c>
      <c r="F430" s="107"/>
      <c r="G430" s="107"/>
      <c r="H430" s="107"/>
      <c r="I430" s="107"/>
      <c r="J430" s="107"/>
      <c r="K430" s="95"/>
    </row>
    <row r="431" spans="1:11" x14ac:dyDescent="0.25">
      <c r="A431" s="95"/>
      <c r="B431" s="101">
        <v>1</v>
      </c>
      <c r="C431" s="53" t="s">
        <v>203</v>
      </c>
      <c r="D431" s="53">
        <f>VLOOKUP(C431,meat,2,FALSE)/100*E431</f>
        <v>11.94</v>
      </c>
      <c r="E431" s="53">
        <v>3</v>
      </c>
      <c r="F431" s="107"/>
      <c r="G431" s="107"/>
      <c r="H431" s="107"/>
      <c r="I431" s="107"/>
      <c r="J431" s="107"/>
      <c r="K431" s="95"/>
    </row>
    <row r="432" spans="1:11" x14ac:dyDescent="0.25">
      <c r="A432" s="95"/>
      <c r="B432" s="101">
        <v>2</v>
      </c>
      <c r="C432" s="53" t="s">
        <v>217</v>
      </c>
      <c r="D432" s="53">
        <f>VLOOKUP(C432,meat,2,FALSE)/100*E432</f>
        <v>4.2</v>
      </c>
      <c r="E432" s="53">
        <v>1</v>
      </c>
      <c r="F432" s="107"/>
      <c r="G432" s="107"/>
      <c r="H432" s="107"/>
      <c r="I432" s="107"/>
      <c r="J432" s="107"/>
      <c r="K432" s="95"/>
    </row>
    <row r="433" spans="1:11" x14ac:dyDescent="0.25">
      <c r="A433" s="95"/>
      <c r="B433" s="101">
        <v>3</v>
      </c>
      <c r="C433" s="53" t="s">
        <v>288</v>
      </c>
      <c r="D433" s="53">
        <f>VLOOKUP(C433,meat,2,FALSE)/100*E433</f>
        <v>0</v>
      </c>
      <c r="E433" s="53">
        <v>0</v>
      </c>
      <c r="F433" s="107"/>
      <c r="G433" s="107"/>
      <c r="H433" s="107"/>
      <c r="I433" s="107"/>
      <c r="J433" s="107"/>
      <c r="K433" s="95"/>
    </row>
    <row r="434" spans="1:11" x14ac:dyDescent="0.25">
      <c r="A434" s="95"/>
      <c r="B434" s="101">
        <v>4</v>
      </c>
      <c r="C434" s="53" t="s">
        <v>288</v>
      </c>
      <c r="D434" s="53">
        <f>VLOOKUP(C434,meat,2,FALSE)/100*E434</f>
        <v>0</v>
      </c>
      <c r="E434" s="53">
        <v>0</v>
      </c>
      <c r="F434" s="107"/>
      <c r="G434" s="107"/>
      <c r="H434" s="107"/>
      <c r="I434" s="107"/>
      <c r="J434" s="107"/>
      <c r="K434" s="95"/>
    </row>
    <row r="435" spans="1:11" x14ac:dyDescent="0.25">
      <c r="A435" s="95"/>
      <c r="B435" s="97"/>
      <c r="C435" s="102" t="s">
        <v>152</v>
      </c>
      <c r="D435" s="103">
        <f>SUM(D431:D434)</f>
        <v>16.14</v>
      </c>
      <c r="E435" s="97"/>
      <c r="F435" s="107"/>
      <c r="G435" s="107"/>
      <c r="H435" s="107"/>
      <c r="I435" s="107"/>
      <c r="J435" s="107"/>
      <c r="K435" s="95"/>
    </row>
    <row r="436" spans="1:11" x14ac:dyDescent="0.25">
      <c r="A436" s="95"/>
      <c r="B436" s="95"/>
      <c r="C436" s="95"/>
      <c r="D436" s="95"/>
      <c r="E436" s="95"/>
      <c r="F436" s="95"/>
      <c r="G436" s="95"/>
      <c r="H436" s="95"/>
      <c r="I436" s="95"/>
      <c r="J436" s="95"/>
      <c r="K436" s="95"/>
    </row>
    <row r="437" spans="1:11" x14ac:dyDescent="0.25">
      <c r="A437" s="95"/>
      <c r="B437" s="95"/>
      <c r="C437" s="95"/>
      <c r="D437" s="95"/>
      <c r="E437" s="95"/>
      <c r="F437" s="95"/>
      <c r="G437" s="104" t="s">
        <v>286</v>
      </c>
      <c r="H437" s="105"/>
      <c r="I437" s="106">
        <f>SUM(D408,D417,D426,D435,I408,I417,I426)</f>
        <v>117.6</v>
      </c>
      <c r="J437" s="95"/>
      <c r="K437" s="95"/>
    </row>
    <row r="438" spans="1:11" x14ac:dyDescent="0.25">
      <c r="A438" s="95"/>
      <c r="B438" s="95"/>
      <c r="C438" s="95"/>
      <c r="D438" s="95"/>
      <c r="E438" s="95"/>
      <c r="F438" s="95"/>
      <c r="G438" s="95"/>
      <c r="H438" s="95"/>
      <c r="I438" s="95"/>
      <c r="J438" s="95"/>
      <c r="K438" s="95"/>
    </row>
    <row r="439" spans="1:11" x14ac:dyDescent="0.25">
      <c r="A439" s="95"/>
      <c r="B439" s="95"/>
      <c r="C439" s="95"/>
      <c r="D439" s="95"/>
      <c r="E439" s="95"/>
      <c r="F439" s="95"/>
      <c r="G439" s="95"/>
      <c r="H439" s="95"/>
      <c r="I439" s="95"/>
      <c r="J439" s="95"/>
      <c r="K439" s="95"/>
    </row>
  </sheetData>
  <mergeCells count="1">
    <mergeCell ref="M8:N8"/>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Information!$S$5:$S$23</xm:f>
          </x14:formula1>
          <xm:sqref>C9:C12 H9:H12 C18:C21 H18:H21 C27:C30 H27:H30 C36:C39 C53:C56 H53:H56 C62:C65 H62:H65 C71:C74 H71:H74 C80:C83 C97:C100 H97:H100 C106:C109 H106:H109 C115:C118 H115:H118 C124:C127 C141:C144 H141:H144 C150:C153 H150:H153 C159:C162 H159:H162 C168:C171 C187:C190 H187:H190 C196:C199 H196:H199 C205:C208 H205:H208 C214:C217 C229:C232 H229:H232 C238:C241 H238:H241 C247:C250 H247:H250 C256:C259 C273:C276 H273:H276 C282:C285 H282:H285 C291:C294 H291:H294 C300:C303 C315:C318 H315:H318 C324:C327 H324:H327 C333:C336 H333:H336 C342:C345 C359:C362 H359:H362 C368:C371 H368:H371 C377:C380 H377:H380 C386:C389 C404:C407 H404:H407 C413:C416 H413:H416 C422:C425 H422:H425 C431:C434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Welcome</vt:lpstr>
      <vt:lpstr>Step1 About You</vt:lpstr>
      <vt:lpstr>Step 2 Exercise</vt:lpstr>
      <vt:lpstr>Information</vt:lpstr>
      <vt:lpstr>Breakfast</vt:lpstr>
      <vt:lpstr>Lunch</vt:lpstr>
      <vt:lpstr>Dinner</vt:lpstr>
      <vt:lpstr>BMR</vt:lpstr>
      <vt:lpstr>breakfast</vt:lpstr>
      <vt:lpstr>CPG</vt:lpstr>
      <vt:lpstr>High</vt:lpstr>
      <vt:lpstr>low</vt:lpstr>
      <vt:lpstr>meat</vt:lpstr>
      <vt:lpstr>medium</vt:lpstr>
      <vt:lpstr>other</vt:lpstr>
    </vt:vector>
  </TitlesOfParts>
  <Company>Harris Federation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Temitope Ajifowobaje (HAP)</dc:creator>
  <cp:lastModifiedBy>Temitope Ajifowobaje (HAP)</cp:lastModifiedBy>
  <dcterms:created xsi:type="dcterms:W3CDTF">2012-10-08T12:26:42Z</dcterms:created>
  <dcterms:modified xsi:type="dcterms:W3CDTF">2013-04-22T12:36:04Z</dcterms:modified>
</cp:coreProperties>
</file>